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90" windowWidth="11205" windowHeight="5340"/>
  </bookViews>
  <sheets>
    <sheet name="README" sheetId="42" r:id="rId1"/>
    <sheet name="System parameters" sheetId="8" r:id="rId2"/>
    <sheet name="Examples" sheetId="1" r:id="rId3"/>
    <sheet name="ISAs" sheetId="29" r:id="rId4"/>
    <sheet name="Cash deposits" sheetId="4" r:id="rId5"/>
    <sheet name="Employee pension contributions" sheetId="3" r:id="rId6"/>
    <sheet name="Employer pension contributions" sheetId="5" r:id="rId7"/>
    <sheet name="Rental housing owned outright" sheetId="6" r:id="rId8"/>
    <sheet name="Rental housing with mortgage" sheetId="14" r:id="rId9"/>
    <sheet name="Shares outside an ISA" sheetId="7" r:id="rId10"/>
    <sheet name="Table 3.1 ETR examples" sheetId="15" r:id="rId11"/>
    <sheet name="Table 3.2 req cont examples" sheetId="16" r:id="rId12"/>
    <sheet name="Table 3.3 horizon examples" sheetId="17" r:id="rId13"/>
    <sheet name="Table 3.4 inflation examples" sheetId="18" r:id="rId14"/>
    <sheet name="Table 4.2 main ETRs table" sheetId="19" r:id="rId15"/>
    <sheet name="Table 4.3 main req cont table" sheetId="20" r:id="rId16"/>
    <sheet name="Table 4.4 inflation - ETRs" sheetId="25" r:id="rId17"/>
    <sheet name="Table 4.5 inflation - req cont" sheetId="26" r:id="rId18"/>
    <sheet name="Table 4.6 ETRs by tax rate" sheetId="21" r:id="rId19"/>
    <sheet name="Table 4.7 req cont by tax rate" sheetId="22" r:id="rId20"/>
    <sheet name="Table 4.10 ETRs for pensions" sheetId="23" r:id="rId21"/>
    <sheet name="Table 4.11 req cont for pens'n" sheetId="24" r:id="rId22"/>
    <sheet name="Table 5.1 ETRs for shares" sheetId="43" r:id="rId23"/>
    <sheet name="Table 5.2 req cont for shares" sheetId="44" r:id="rId24"/>
    <sheet name="Table 5.3 ETRs for landlord" sheetId="30" r:id="rId25"/>
    <sheet name="Table 5.4 req cont for landlord" sheetId="31" r:id="rId26"/>
    <sheet name="Table 5.5 ETRs flat-rate reform" sheetId="36" r:id="rId27"/>
    <sheet name="Table 5.6 cont flat-rate reform" sheetId="37" r:id="rId28"/>
    <sheet name="Table 5.7 ETRs TEE reform" sheetId="40" r:id="rId29"/>
    <sheet name="Table 5.8 req cont TEE reform" sheetId="41" r:id="rId30"/>
    <sheet name="Table 5.9 ETRs UC reform" sheetId="27" r:id="rId31"/>
    <sheet name="Table 5.10 req cont UC reform" sheetId="28" r:id="rId32"/>
    <sheet name="Table 6.1 ETRs - autoenrol" sheetId="32" r:id="rId33"/>
    <sheet name="Table 6.2 req cont - autoenrol" sheetId="33" r:id="rId34"/>
    <sheet name="Table 6.3 ETRs - charges" sheetId="34" r:id="rId35"/>
    <sheet name="Table 6.4 req cont - charges" sheetId="35" r:id="rId36"/>
  </sheets>
  <definedNames>
    <definedName name="ParamNames">'System parameters'!$B$2:$B$51</definedName>
    <definedName name="_xlnm.Print_Area" localSheetId="0">README!$A$1:$L$31</definedName>
    <definedName name="SelectedSystemName">'System parameters'!$H$1</definedName>
    <definedName name="SystemNames">'System parameters'!$C$1:$E$1</definedName>
    <definedName name="SystemParamValues">'System parameters'!$C$2:$E$51</definedName>
  </definedNames>
  <calcPr calcId="125725"/>
</workbook>
</file>

<file path=xl/calcChain.xml><?xml version="1.0" encoding="utf-8"?>
<calcChain xmlns="http://schemas.openxmlformats.org/spreadsheetml/2006/main">
  <c r="A3" i="16"/>
  <c r="D2"/>
  <c r="C2"/>
  <c r="B2"/>
  <c r="A11" i="15" l="1"/>
  <c r="A10"/>
  <c r="A9"/>
  <c r="A8"/>
  <c r="A7" l="1"/>
  <c r="A6"/>
  <c r="A5"/>
  <c r="A4"/>
  <c r="F3" s="1"/>
  <c r="E3" s="1"/>
  <c r="D3"/>
  <c r="C3"/>
  <c r="B3" s="1"/>
  <c r="A3"/>
  <c r="D2"/>
  <c r="C2"/>
  <c r="B2"/>
  <c r="O409" i="7"/>
  <c r="N409"/>
  <c r="M409"/>
  <c r="L409"/>
  <c r="K409"/>
  <c r="J409"/>
  <c r="I409"/>
  <c r="H409"/>
  <c r="G409"/>
  <c r="F409"/>
  <c r="E409"/>
  <c r="D409"/>
  <c r="C409"/>
  <c r="B409"/>
  <c r="O405"/>
  <c r="N405"/>
  <c r="M405"/>
  <c r="L405"/>
  <c r="K405"/>
  <c r="J405"/>
  <c r="I405"/>
  <c r="H405"/>
  <c r="G405"/>
  <c r="F405"/>
  <c r="E405"/>
  <c r="D405"/>
  <c r="C405"/>
  <c r="B405"/>
  <c r="O384"/>
  <c r="N384"/>
  <c r="M384"/>
  <c r="L384"/>
  <c r="K384"/>
  <c r="J384"/>
  <c r="I384"/>
  <c r="H384"/>
  <c r="G384"/>
  <c r="F384"/>
  <c r="E384"/>
  <c r="D384"/>
  <c r="C384"/>
  <c r="B384"/>
  <c r="O380"/>
  <c r="N380"/>
  <c r="M380"/>
  <c r="L380"/>
  <c r="K380"/>
  <c r="J380"/>
  <c r="I380"/>
  <c r="H380"/>
  <c r="G380"/>
  <c r="F380"/>
  <c r="E380"/>
  <c r="D380"/>
  <c r="C380"/>
  <c r="B380"/>
  <c r="O359"/>
  <c r="N359"/>
  <c r="M359"/>
  <c r="L359"/>
  <c r="K359"/>
  <c r="J359"/>
  <c r="I359"/>
  <c r="H359"/>
  <c r="G359"/>
  <c r="F359"/>
  <c r="E359"/>
  <c r="D359"/>
  <c r="C359"/>
  <c r="B359"/>
  <c r="O355"/>
  <c r="N355"/>
  <c r="M355"/>
  <c r="L355"/>
  <c r="K355"/>
  <c r="J355"/>
  <c r="I355"/>
  <c r="H355"/>
  <c r="G355"/>
  <c r="F355"/>
  <c r="E355"/>
  <c r="D355"/>
  <c r="C355"/>
  <c r="B355"/>
  <c r="O334"/>
  <c r="N334"/>
  <c r="M334"/>
  <c r="L334"/>
  <c r="K334"/>
  <c r="J334"/>
  <c r="I334"/>
  <c r="H334"/>
  <c r="G334"/>
  <c r="F334"/>
  <c r="E334"/>
  <c r="D334"/>
  <c r="C334"/>
  <c r="B334"/>
  <c r="O330"/>
  <c r="N330"/>
  <c r="M330"/>
  <c r="L330"/>
  <c r="K330"/>
  <c r="J330"/>
  <c r="I330"/>
  <c r="H330"/>
  <c r="G330"/>
  <c r="F330"/>
  <c r="E330"/>
  <c r="D330"/>
  <c r="C330"/>
  <c r="B330"/>
  <c r="O309"/>
  <c r="N309"/>
  <c r="M309"/>
  <c r="L309"/>
  <c r="K309"/>
  <c r="J309"/>
  <c r="I309"/>
  <c r="H309"/>
  <c r="G309"/>
  <c r="F309"/>
  <c r="E309"/>
  <c r="D309"/>
  <c r="C309"/>
  <c r="B309"/>
  <c r="O305"/>
  <c r="N305"/>
  <c r="M305"/>
  <c r="L305"/>
  <c r="K305"/>
  <c r="J305"/>
  <c r="I305"/>
  <c r="H305"/>
  <c r="G305"/>
  <c r="F305"/>
  <c r="E305"/>
  <c r="D305"/>
  <c r="C305"/>
  <c r="B305"/>
  <c r="O284"/>
  <c r="N284"/>
  <c r="M284"/>
  <c r="L284"/>
  <c r="K284"/>
  <c r="J284"/>
  <c r="I284"/>
  <c r="H284"/>
  <c r="G284"/>
  <c r="F284"/>
  <c r="E284"/>
  <c r="D284"/>
  <c r="C284"/>
  <c r="B284"/>
  <c r="O280"/>
  <c r="N280"/>
  <c r="M280"/>
  <c r="L280"/>
  <c r="K280"/>
  <c r="J280"/>
  <c r="I280"/>
  <c r="H280"/>
  <c r="G280"/>
  <c r="F280"/>
  <c r="E280"/>
  <c r="D280"/>
  <c r="C280"/>
  <c r="B280"/>
  <c r="R260"/>
  <c r="Q260"/>
  <c r="P260"/>
  <c r="O260"/>
  <c r="N260"/>
  <c r="M260"/>
  <c r="L260"/>
  <c r="K260"/>
  <c r="J260"/>
  <c r="I260"/>
  <c r="H260"/>
  <c r="G260"/>
  <c r="F260"/>
  <c r="E260"/>
  <c r="D260"/>
  <c r="C260"/>
  <c r="B260"/>
  <c r="R256"/>
  <c r="Q256"/>
  <c r="P256"/>
  <c r="O256"/>
  <c r="N256"/>
  <c r="M256"/>
  <c r="L256"/>
  <c r="K256"/>
  <c r="J256"/>
  <c r="I256"/>
  <c r="H256"/>
  <c r="G256"/>
  <c r="F256"/>
  <c r="E256"/>
  <c r="D256"/>
  <c r="C256"/>
  <c r="B256"/>
  <c r="R239"/>
  <c r="Q239"/>
  <c r="P239"/>
  <c r="O239"/>
  <c r="N239"/>
  <c r="M239"/>
  <c r="L239"/>
  <c r="K239"/>
  <c r="J239"/>
  <c r="I239"/>
  <c r="H239"/>
  <c r="G239"/>
  <c r="F239"/>
  <c r="E239"/>
  <c r="D239"/>
  <c r="C239"/>
  <c r="B239"/>
  <c r="R235"/>
  <c r="Q235"/>
  <c r="P235"/>
  <c r="O235"/>
  <c r="N235"/>
  <c r="M235"/>
  <c r="L235"/>
  <c r="K235"/>
  <c r="J235"/>
  <c r="I235"/>
  <c r="H235"/>
  <c r="G235"/>
  <c r="F235"/>
  <c r="E235"/>
  <c r="D235"/>
  <c r="C235"/>
  <c r="B235"/>
  <c r="R218"/>
  <c r="Q218"/>
  <c r="P218"/>
  <c r="O218"/>
  <c r="N218"/>
  <c r="M218"/>
  <c r="L218"/>
  <c r="K218"/>
  <c r="J218"/>
  <c r="I218"/>
  <c r="H218"/>
  <c r="G218"/>
  <c r="F218"/>
  <c r="E218"/>
  <c r="D218"/>
  <c r="C218"/>
  <c r="B218"/>
  <c r="R214"/>
  <c r="Q214"/>
  <c r="P214"/>
  <c r="O214"/>
  <c r="N214"/>
  <c r="M214"/>
  <c r="L214"/>
  <c r="K214"/>
  <c r="J214"/>
  <c r="I214"/>
  <c r="H214"/>
  <c r="G214"/>
  <c r="F214"/>
  <c r="E214"/>
  <c r="D214"/>
  <c r="C214"/>
  <c r="B214"/>
  <c r="R197"/>
  <c r="Q197"/>
  <c r="P197"/>
  <c r="O197"/>
  <c r="N197"/>
  <c r="M197"/>
  <c r="L197"/>
  <c r="K197"/>
  <c r="J197"/>
  <c r="I197"/>
  <c r="H197"/>
  <c r="G197"/>
  <c r="F197"/>
  <c r="E197"/>
  <c r="D197"/>
  <c r="C197"/>
  <c r="B197"/>
  <c r="R193"/>
  <c r="Q193"/>
  <c r="P193"/>
  <c r="O193"/>
  <c r="N193"/>
  <c r="M193"/>
  <c r="L193"/>
  <c r="K193"/>
  <c r="J193"/>
  <c r="I193"/>
  <c r="H193"/>
  <c r="G193"/>
  <c r="F193"/>
  <c r="E193"/>
  <c r="D193"/>
  <c r="C193"/>
  <c r="B193"/>
  <c r="D176" l="1"/>
  <c r="C176"/>
  <c r="B176"/>
  <c r="D172"/>
  <c r="C172"/>
  <c r="B172"/>
  <c r="D168"/>
  <c r="C168"/>
  <c r="B168"/>
  <c r="D155"/>
  <c r="C155"/>
  <c r="B155"/>
  <c r="D151"/>
  <c r="C151"/>
  <c r="B151"/>
  <c r="D147"/>
  <c r="C147"/>
  <c r="B147"/>
  <c r="D134"/>
  <c r="C134"/>
  <c r="B134"/>
  <c r="D130"/>
  <c r="C130"/>
  <c r="B130"/>
  <c r="D126"/>
  <c r="C126"/>
  <c r="B126"/>
  <c r="D113"/>
  <c r="C113"/>
  <c r="B113"/>
  <c r="D109"/>
  <c r="C109"/>
  <c r="B109"/>
  <c r="D106"/>
  <c r="C106"/>
  <c r="B106"/>
  <c r="D93"/>
  <c r="C93"/>
  <c r="B93"/>
  <c r="D89"/>
  <c r="C89"/>
  <c r="B89"/>
  <c r="D86"/>
  <c r="C86"/>
  <c r="B86"/>
  <c r="D73"/>
  <c r="C73"/>
  <c r="B73"/>
  <c r="D69"/>
  <c r="C69"/>
  <c r="B69"/>
  <c r="D66"/>
  <c r="C66"/>
  <c r="B66"/>
  <c r="D53"/>
  <c r="C53"/>
  <c r="B53"/>
  <c r="D49"/>
  <c r="C49"/>
  <c r="B49"/>
  <c r="D47"/>
  <c r="C47"/>
  <c r="B47"/>
  <c r="D33"/>
  <c r="C33"/>
  <c r="B33"/>
  <c r="D29"/>
  <c r="C29"/>
  <c r="B29"/>
  <c r="B16"/>
  <c r="B12"/>
  <c r="B2"/>
  <c r="B4" s="1"/>
  <c r="B5" s="1"/>
  <c r="Q310" i="14"/>
  <c r="P310"/>
  <c r="O310"/>
  <c r="N310"/>
  <c r="M310"/>
  <c r="L310"/>
  <c r="K310"/>
  <c r="J310"/>
  <c r="I310"/>
  <c r="H310"/>
  <c r="G310"/>
  <c r="F310"/>
  <c r="E310"/>
  <c r="D310"/>
  <c r="C310"/>
  <c r="B310"/>
  <c r="Q306"/>
  <c r="P306"/>
  <c r="O306"/>
  <c r="N306"/>
  <c r="M306"/>
  <c r="L306"/>
  <c r="K306"/>
  <c r="J306"/>
  <c r="I306"/>
  <c r="H306"/>
  <c r="G306"/>
  <c r="F306"/>
  <c r="E306"/>
  <c r="D306"/>
  <c r="C306"/>
  <c r="B306"/>
  <c r="Q285"/>
  <c r="P285"/>
  <c r="O285"/>
  <c r="N285"/>
  <c r="M285"/>
  <c r="L285"/>
  <c r="K285"/>
  <c r="J285"/>
  <c r="I285"/>
  <c r="H285"/>
  <c r="G285"/>
  <c r="F285"/>
  <c r="E285"/>
  <c r="D285"/>
  <c r="C285"/>
  <c r="B285"/>
  <c r="Q281"/>
  <c r="P281"/>
  <c r="O281"/>
  <c r="N281"/>
  <c r="M281"/>
  <c r="L281"/>
  <c r="K281"/>
  <c r="J281"/>
  <c r="I281"/>
  <c r="H281"/>
  <c r="G281"/>
  <c r="F281"/>
  <c r="E281"/>
  <c r="D281"/>
  <c r="C281"/>
  <c r="B281"/>
  <c r="G191" i="7" l="1"/>
  <c r="B3"/>
  <c r="C173" s="1"/>
  <c r="G399"/>
  <c r="O374"/>
  <c r="G374"/>
  <c r="J349"/>
  <c r="B349"/>
  <c r="O325"/>
  <c r="G325"/>
  <c r="M324"/>
  <c r="E324"/>
  <c r="N300"/>
  <c r="F300"/>
  <c r="L299"/>
  <c r="D299"/>
  <c r="H275"/>
  <c r="N274"/>
  <c r="F274"/>
  <c r="N254"/>
  <c r="L233"/>
  <c r="L232"/>
  <c r="R212"/>
  <c r="J212"/>
  <c r="I211"/>
  <c r="P192"/>
  <c r="Q191"/>
  <c r="C399"/>
  <c r="K374"/>
  <c r="N349"/>
  <c r="F349"/>
  <c r="I324"/>
  <c r="J300"/>
  <c r="L275"/>
  <c r="B274"/>
  <c r="J254"/>
  <c r="P233"/>
  <c r="N212"/>
  <c r="M399"/>
  <c r="O349"/>
  <c r="D325"/>
  <c r="K274"/>
  <c r="K253"/>
  <c r="G232"/>
  <c r="E399"/>
  <c r="E374"/>
  <c r="E325"/>
  <c r="J299"/>
  <c r="L274"/>
  <c r="L253"/>
  <c r="J233"/>
  <c r="P212"/>
  <c r="N192"/>
  <c r="I349"/>
  <c r="H399"/>
  <c r="H374"/>
  <c r="K349"/>
  <c r="C349"/>
  <c r="H325"/>
  <c r="N324"/>
  <c r="F324"/>
  <c r="O300"/>
  <c r="G300"/>
  <c r="M299"/>
  <c r="E299"/>
  <c r="I275"/>
  <c r="O274"/>
  <c r="G274"/>
  <c r="O254"/>
  <c r="M233"/>
  <c r="N232"/>
  <c r="C232"/>
  <c r="K212"/>
  <c r="K211"/>
  <c r="Q192"/>
  <c r="R191"/>
  <c r="D275"/>
  <c r="R254"/>
  <c r="D399"/>
  <c r="L325"/>
  <c r="K300"/>
  <c r="C274"/>
  <c r="Q233"/>
  <c r="C324"/>
  <c r="L300"/>
  <c r="N275"/>
  <c r="C253"/>
  <c r="H232"/>
  <c r="O399"/>
  <c r="F374"/>
  <c r="I399"/>
  <c r="I374"/>
  <c r="L349"/>
  <c r="D349"/>
  <c r="I325"/>
  <c r="O324"/>
  <c r="G324"/>
  <c r="H300"/>
  <c r="N299"/>
  <c r="F299"/>
  <c r="J275"/>
  <c r="B275"/>
  <c r="H274"/>
  <c r="P254"/>
  <c r="Q253"/>
  <c r="G253"/>
  <c r="N233"/>
  <c r="D232"/>
  <c r="L212"/>
  <c r="L211"/>
  <c r="C211"/>
  <c r="R192"/>
  <c r="J192"/>
  <c r="L399"/>
  <c r="K399" s="1"/>
  <c r="C374"/>
  <c r="K325"/>
  <c r="H299"/>
  <c r="Q232"/>
  <c r="L192"/>
  <c r="D374"/>
  <c r="B324"/>
  <c r="C300"/>
  <c r="M275"/>
  <c r="M192"/>
  <c r="N399"/>
  <c r="M374"/>
  <c r="M325"/>
  <c r="B299"/>
  <c r="F275"/>
  <c r="D274"/>
  <c r="Q211"/>
  <c r="N374"/>
  <c r="J399"/>
  <c r="B399"/>
  <c r="J374"/>
  <c r="B374"/>
  <c r="M349"/>
  <c r="E349"/>
  <c r="J325"/>
  <c r="B325"/>
  <c r="H324"/>
  <c r="I300"/>
  <c r="O299"/>
  <c r="G299"/>
  <c r="K275"/>
  <c r="C275"/>
  <c r="I274"/>
  <c r="Q254"/>
  <c r="R253"/>
  <c r="H253"/>
  <c r="O233"/>
  <c r="M212"/>
  <c r="N211"/>
  <c r="D211"/>
  <c r="K192"/>
  <c r="C325"/>
  <c r="B300"/>
  <c r="J274"/>
  <c r="I253"/>
  <c r="L374"/>
  <c r="G349"/>
  <c r="J324"/>
  <c r="I299"/>
  <c r="E275"/>
  <c r="K254"/>
  <c r="R232"/>
  <c r="O212"/>
  <c r="H349"/>
  <c r="K324"/>
  <c r="D300"/>
  <c r="L254"/>
  <c r="R233"/>
  <c r="G211"/>
  <c r="F399"/>
  <c r="C299"/>
  <c r="G275"/>
  <c r="R211"/>
  <c r="K299"/>
  <c r="O275"/>
  <c r="D253"/>
  <c r="Q212"/>
  <c r="D324"/>
  <c r="E300"/>
  <c r="N253"/>
  <c r="O192"/>
  <c r="E274"/>
  <c r="M274"/>
  <c r="H211"/>
  <c r="K233"/>
  <c r="L324"/>
  <c r="M300"/>
  <c r="M254"/>
  <c r="F325"/>
  <c r="N325"/>
  <c r="I232"/>
  <c r="D169"/>
  <c r="B9"/>
  <c r="B8"/>
  <c r="D173"/>
  <c r="C191"/>
  <c r="L191"/>
  <c r="C90"/>
  <c r="D191"/>
  <c r="N191"/>
  <c r="B7"/>
  <c r="B131"/>
  <c r="K191"/>
  <c r="G331"/>
  <c r="B236"/>
  <c r="H257"/>
  <c r="O236"/>
  <c r="J257"/>
  <c r="O306"/>
  <c r="I215"/>
  <c r="D381"/>
  <c r="O406"/>
  <c r="I331"/>
  <c r="R215"/>
  <c r="N356"/>
  <c r="G236"/>
  <c r="D194"/>
  <c r="E356"/>
  <c r="M236"/>
  <c r="L281"/>
  <c r="M306"/>
  <c r="C257"/>
  <c r="B173"/>
  <c r="I191"/>
  <c r="C70"/>
  <c r="C67"/>
  <c r="H191"/>
  <c r="Q260" i="14"/>
  <c r="P260"/>
  <c r="O260"/>
  <c r="N260"/>
  <c r="M260"/>
  <c r="L260"/>
  <c r="K260"/>
  <c r="J260"/>
  <c r="I260"/>
  <c r="H260"/>
  <c r="G260"/>
  <c r="F260"/>
  <c r="E260"/>
  <c r="D260"/>
  <c r="C260"/>
  <c r="B260"/>
  <c r="Q256"/>
  <c r="P256"/>
  <c r="O256"/>
  <c r="N256"/>
  <c r="M256"/>
  <c r="L256"/>
  <c r="K256"/>
  <c r="J256"/>
  <c r="I256"/>
  <c r="H256"/>
  <c r="G256"/>
  <c r="F256"/>
  <c r="E256"/>
  <c r="D256"/>
  <c r="C256"/>
  <c r="B256"/>
  <c r="Q252"/>
  <c r="K252"/>
  <c r="Q235"/>
  <c r="P235"/>
  <c r="O235"/>
  <c r="N235"/>
  <c r="M235"/>
  <c r="L235"/>
  <c r="K235"/>
  <c r="J235"/>
  <c r="I235"/>
  <c r="H235"/>
  <c r="G235"/>
  <c r="F235"/>
  <c r="E235"/>
  <c r="D235"/>
  <c r="C235"/>
  <c r="B235"/>
  <c r="Q231"/>
  <c r="P231"/>
  <c r="O231"/>
  <c r="N231"/>
  <c r="M231"/>
  <c r="L231"/>
  <c r="K231"/>
  <c r="J231"/>
  <c r="I231"/>
  <c r="H231"/>
  <c r="G231"/>
  <c r="F231"/>
  <c r="E231"/>
  <c r="D231"/>
  <c r="C231"/>
  <c r="B231"/>
  <c r="Q210"/>
  <c r="P210"/>
  <c r="O210"/>
  <c r="N210"/>
  <c r="M210"/>
  <c r="L210"/>
  <c r="K210"/>
  <c r="J210"/>
  <c r="I210"/>
  <c r="H210"/>
  <c r="G210"/>
  <c r="F210"/>
  <c r="E210"/>
  <c r="D210"/>
  <c r="C210"/>
  <c r="B210"/>
  <c r="Q206"/>
  <c r="P206"/>
  <c r="O206"/>
  <c r="N206"/>
  <c r="M206"/>
  <c r="L206"/>
  <c r="K206"/>
  <c r="J206"/>
  <c r="I206"/>
  <c r="H206"/>
  <c r="G206"/>
  <c r="F206"/>
  <c r="E206"/>
  <c r="D206"/>
  <c r="C206"/>
  <c r="B206"/>
  <c r="Q204"/>
  <c r="P204"/>
  <c r="K187"/>
  <c r="J187"/>
  <c r="I187" s="1"/>
  <c r="H187" s="1"/>
  <c r="G187"/>
  <c r="F187" s="1"/>
  <c r="E187" s="1"/>
  <c r="D187" s="1"/>
  <c r="C187" s="1"/>
  <c r="B187" s="1"/>
  <c r="Q186" s="1"/>
  <c r="P186" s="1"/>
  <c r="O186" s="1"/>
  <c r="N186" s="1"/>
  <c r="M186" s="1"/>
  <c r="L186" s="1"/>
  <c r="K186" s="1"/>
  <c r="J186" s="1"/>
  <c r="I186" s="1"/>
  <c r="H186" s="1"/>
  <c r="G186" s="1"/>
  <c r="F186" s="1"/>
  <c r="E186" s="1"/>
  <c r="D186" s="1"/>
  <c r="C186" s="1"/>
  <c r="B186" s="1"/>
  <c r="Q185"/>
  <c r="P185"/>
  <c r="O185"/>
  <c r="N185"/>
  <c r="M185"/>
  <c r="L185"/>
  <c r="K185"/>
  <c r="J185"/>
  <c r="I185"/>
  <c r="H185"/>
  <c r="G185"/>
  <c r="F185"/>
  <c r="E185"/>
  <c r="D185"/>
  <c r="C185"/>
  <c r="B185"/>
  <c r="Q181"/>
  <c r="P181"/>
  <c r="O181"/>
  <c r="N181"/>
  <c r="M181"/>
  <c r="L181"/>
  <c r="K181"/>
  <c r="J181"/>
  <c r="I181"/>
  <c r="H181"/>
  <c r="G181"/>
  <c r="F181"/>
  <c r="E181"/>
  <c r="D181"/>
  <c r="C181"/>
  <c r="B181"/>
  <c r="J178"/>
  <c r="Q160"/>
  <c r="P160"/>
  <c r="O160"/>
  <c r="N160"/>
  <c r="M160"/>
  <c r="L160"/>
  <c r="K160"/>
  <c r="J160"/>
  <c r="I160"/>
  <c r="H160"/>
  <c r="G160"/>
  <c r="F160"/>
  <c r="E160"/>
  <c r="D160"/>
  <c r="C160"/>
  <c r="B160"/>
  <c r="Q156"/>
  <c r="P156"/>
  <c r="O156"/>
  <c r="N156"/>
  <c r="M156"/>
  <c r="L156"/>
  <c r="K156"/>
  <c r="J156"/>
  <c r="I156"/>
  <c r="H156"/>
  <c r="G156"/>
  <c r="F156"/>
  <c r="E156"/>
  <c r="D156"/>
  <c r="C156"/>
  <c r="B156"/>
  <c r="P154"/>
  <c r="O154"/>
  <c r="D135"/>
  <c r="C135"/>
  <c r="B135"/>
  <c r="D131"/>
  <c r="C131"/>
  <c r="B131"/>
  <c r="D127"/>
  <c r="C127"/>
  <c r="B127"/>
  <c r="D111"/>
  <c r="C111"/>
  <c r="B111"/>
  <c r="D107"/>
  <c r="C107"/>
  <c r="B107"/>
  <c r="D103"/>
  <c r="C103"/>
  <c r="B103"/>
  <c r="D87"/>
  <c r="C87"/>
  <c r="B87"/>
  <c r="D83"/>
  <c r="C83"/>
  <c r="B83"/>
  <c r="D79"/>
  <c r="C79"/>
  <c r="B79"/>
  <c r="D63"/>
  <c r="C63"/>
  <c r="B63"/>
  <c r="D59"/>
  <c r="C59"/>
  <c r="B59"/>
  <c r="D56"/>
  <c r="C56"/>
  <c r="B56"/>
  <c r="B41"/>
  <c r="D40" s="1"/>
  <c r="C40" s="1"/>
  <c r="B40" s="1"/>
  <c r="D39"/>
  <c r="C39"/>
  <c r="B39"/>
  <c r="D35"/>
  <c r="C35"/>
  <c r="B35"/>
  <c r="B19"/>
  <c r="B15"/>
  <c r="B11"/>
  <c r="B3"/>
  <c r="D129" s="1"/>
  <c r="B2"/>
  <c r="K253" s="1"/>
  <c r="Q260" i="6"/>
  <c r="P260"/>
  <c r="O260"/>
  <c r="N260"/>
  <c r="M260"/>
  <c r="L260"/>
  <c r="K260"/>
  <c r="J260"/>
  <c r="I260"/>
  <c r="H260"/>
  <c r="G260"/>
  <c r="F260"/>
  <c r="E260"/>
  <c r="D260"/>
  <c r="C260"/>
  <c r="B260"/>
  <c r="Q256"/>
  <c r="P256"/>
  <c r="O256"/>
  <c r="N256"/>
  <c r="M256"/>
  <c r="L256"/>
  <c r="K256"/>
  <c r="J256"/>
  <c r="I256"/>
  <c r="H256"/>
  <c r="G256"/>
  <c r="F256"/>
  <c r="E256"/>
  <c r="D256"/>
  <c r="C256"/>
  <c r="B256"/>
  <c r="N254"/>
  <c r="C253"/>
  <c r="Q239"/>
  <c r="P239"/>
  <c r="O239"/>
  <c r="N239"/>
  <c r="M239"/>
  <c r="L239"/>
  <c r="K239"/>
  <c r="J239"/>
  <c r="I239"/>
  <c r="H239"/>
  <c r="G239"/>
  <c r="F239"/>
  <c r="E239"/>
  <c r="D239"/>
  <c r="C239"/>
  <c r="B239"/>
  <c r="Q235"/>
  <c r="P235"/>
  <c r="O235"/>
  <c r="N235"/>
  <c r="M235"/>
  <c r="L235"/>
  <c r="K235"/>
  <c r="J235"/>
  <c r="I235"/>
  <c r="H235"/>
  <c r="G235"/>
  <c r="F235"/>
  <c r="E235"/>
  <c r="D235"/>
  <c r="C235"/>
  <c r="B235"/>
  <c r="P233"/>
  <c r="O233"/>
  <c r="G232"/>
  <c r="Q218"/>
  <c r="P218"/>
  <c r="O218"/>
  <c r="N218"/>
  <c r="M218"/>
  <c r="L218"/>
  <c r="K218"/>
  <c r="J218"/>
  <c r="I218"/>
  <c r="H218"/>
  <c r="G218"/>
  <c r="F218"/>
  <c r="E218"/>
  <c r="D218"/>
  <c r="C218"/>
  <c r="B218"/>
  <c r="Q214"/>
  <c r="P214"/>
  <c r="O214"/>
  <c r="N214"/>
  <c r="M214"/>
  <c r="L214"/>
  <c r="K214"/>
  <c r="J214"/>
  <c r="I214"/>
  <c r="H214"/>
  <c r="G214"/>
  <c r="F214"/>
  <c r="E214"/>
  <c r="D214"/>
  <c r="C214"/>
  <c r="B214"/>
  <c r="Q197"/>
  <c r="P197"/>
  <c r="O197"/>
  <c r="N197"/>
  <c r="M197"/>
  <c r="L197"/>
  <c r="K197"/>
  <c r="J197"/>
  <c r="I197"/>
  <c r="H197"/>
  <c r="G197"/>
  <c r="F197"/>
  <c r="E197"/>
  <c r="D197"/>
  <c r="C197"/>
  <c r="B197"/>
  <c r="Q193"/>
  <c r="P193"/>
  <c r="O193"/>
  <c r="N193"/>
  <c r="M193"/>
  <c r="L193"/>
  <c r="K193"/>
  <c r="J193"/>
  <c r="I193"/>
  <c r="H193"/>
  <c r="G193"/>
  <c r="F193"/>
  <c r="E193"/>
  <c r="D193"/>
  <c r="C193"/>
  <c r="B193"/>
  <c r="Q192"/>
  <c r="P192"/>
  <c r="N192"/>
  <c r="Q191"/>
  <c r="D176"/>
  <c r="C176"/>
  <c r="B176"/>
  <c r="D172"/>
  <c r="C172"/>
  <c r="B172"/>
  <c r="D168"/>
  <c r="C168"/>
  <c r="B168"/>
  <c r="D155"/>
  <c r="C155"/>
  <c r="B155"/>
  <c r="D151"/>
  <c r="C151"/>
  <c r="B151"/>
  <c r="D147"/>
  <c r="C147"/>
  <c r="B147"/>
  <c r="D134"/>
  <c r="C134"/>
  <c r="B134"/>
  <c r="D130"/>
  <c r="C130"/>
  <c r="B130"/>
  <c r="D126"/>
  <c r="C126"/>
  <c r="B126"/>
  <c r="D113"/>
  <c r="C113"/>
  <c r="B113"/>
  <c r="D109"/>
  <c r="C109"/>
  <c r="B109"/>
  <c r="D106"/>
  <c r="C106"/>
  <c r="B106"/>
  <c r="D93"/>
  <c r="C93"/>
  <c r="B93"/>
  <c r="D89"/>
  <c r="C89"/>
  <c r="B89"/>
  <c r="D86"/>
  <c r="C86"/>
  <c r="B86"/>
  <c r="D73"/>
  <c r="C73"/>
  <c r="B73"/>
  <c r="D69"/>
  <c r="C69"/>
  <c r="B69"/>
  <c r="D66"/>
  <c r="C66"/>
  <c r="B66"/>
  <c r="D53"/>
  <c r="C53"/>
  <c r="B53"/>
  <c r="D49"/>
  <c r="C49"/>
  <c r="B49"/>
  <c r="D47"/>
  <c r="C47"/>
  <c r="B47"/>
  <c r="D33"/>
  <c r="C33"/>
  <c r="B33"/>
  <c r="D29"/>
  <c r="C29"/>
  <c r="B29"/>
  <c r="B16"/>
  <c r="B12"/>
  <c r="B2"/>
  <c r="Q253" s="1"/>
  <c r="P511" i="5"/>
  <c r="O511"/>
  <c r="N511"/>
  <c r="M511"/>
  <c r="L511"/>
  <c r="K511"/>
  <c r="J511"/>
  <c r="I511"/>
  <c r="H511"/>
  <c r="G511"/>
  <c r="F511"/>
  <c r="E511"/>
  <c r="D511"/>
  <c r="C511"/>
  <c r="B511"/>
  <c r="M194" i="7" l="1"/>
  <c r="Q153" i="14"/>
  <c r="H252"/>
  <c r="C152" i="7"/>
  <c r="G281"/>
  <c r="K215"/>
  <c r="K194"/>
  <c r="J281"/>
  <c r="C194"/>
  <c r="K177" i="14"/>
  <c r="G215" i="7"/>
  <c r="Q257"/>
  <c r="G261"/>
  <c r="G263" s="1"/>
  <c r="K211" i="6"/>
  <c r="D253"/>
  <c r="B12" i="14"/>
  <c r="B80"/>
  <c r="H155"/>
  <c r="I227"/>
  <c r="K254"/>
  <c r="C30" i="7"/>
  <c r="C31" s="1"/>
  <c r="B148"/>
  <c r="D148"/>
  <c r="E306"/>
  <c r="Q236"/>
  <c r="C331"/>
  <c r="G257"/>
  <c r="M356"/>
  <c r="F215"/>
  <c r="E281"/>
  <c r="K381"/>
  <c r="D236"/>
  <c r="D356"/>
  <c r="L194"/>
  <c r="E406"/>
  <c r="Q215"/>
  <c r="H331"/>
  <c r="F281"/>
  <c r="I257"/>
  <c r="J306"/>
  <c r="J236"/>
  <c r="O331"/>
  <c r="D107"/>
  <c r="D50"/>
  <c r="B169"/>
  <c r="B152"/>
  <c r="C58" i="14"/>
  <c r="B107" i="7"/>
  <c r="L381"/>
  <c r="J215"/>
  <c r="B58" i="14"/>
  <c r="H204"/>
  <c r="D110" i="7"/>
  <c r="D48"/>
  <c r="B331"/>
  <c r="L331"/>
  <c r="M203" i="14"/>
  <c r="B257" i="7"/>
  <c r="H191" i="6"/>
  <c r="K212"/>
  <c r="M254"/>
  <c r="C177" i="14"/>
  <c r="L203"/>
  <c r="I229"/>
  <c r="C127" i="7"/>
  <c r="D70"/>
  <c r="D127"/>
  <c r="O281"/>
  <c r="P236"/>
  <c r="Q194"/>
  <c r="K281"/>
  <c r="C406"/>
  <c r="D306"/>
  <c r="M406"/>
  <c r="H194"/>
  <c r="N257"/>
  <c r="B406"/>
  <c r="H356"/>
  <c r="P257"/>
  <c r="E257"/>
  <c r="H381"/>
  <c r="F406"/>
  <c r="D331"/>
  <c r="F194"/>
  <c r="L257"/>
  <c r="G381"/>
  <c r="B70"/>
  <c r="B71" s="1"/>
  <c r="C50"/>
  <c r="J331"/>
  <c r="O356"/>
  <c r="D131"/>
  <c r="C129" i="14"/>
  <c r="I306" i="7"/>
  <c r="B8" i="6"/>
  <c r="G191"/>
  <c r="J212"/>
  <c r="J254"/>
  <c r="D105" i="14"/>
  <c r="P155"/>
  <c r="L202"/>
  <c r="C229"/>
  <c r="M277"/>
  <c r="B6" i="7"/>
  <c r="I240" s="1"/>
  <c r="I242" s="1"/>
  <c r="D87"/>
  <c r="D67"/>
  <c r="O215"/>
  <c r="N381"/>
  <c r="I194"/>
  <c r="C281"/>
  <c r="J381"/>
  <c r="N281"/>
  <c r="G356"/>
  <c r="L406"/>
  <c r="F257"/>
  <c r="I381"/>
  <c r="E331"/>
  <c r="D215"/>
  <c r="K236"/>
  <c r="K356"/>
  <c r="M381"/>
  <c r="K306"/>
  <c r="F356"/>
  <c r="D257"/>
  <c r="J356"/>
  <c r="D90"/>
  <c r="B90"/>
  <c r="D152"/>
  <c r="B110"/>
  <c r="K257"/>
  <c r="E236"/>
  <c r="G406"/>
  <c r="M215"/>
  <c r="B306"/>
  <c r="H306"/>
  <c r="F381"/>
  <c r="O194"/>
  <c r="G306"/>
  <c r="H236"/>
  <c r="E215"/>
  <c r="N236"/>
  <c r="P215"/>
  <c r="N306"/>
  <c r="B127"/>
  <c r="M177" i="14"/>
  <c r="B30" i="7"/>
  <c r="B31" s="1"/>
  <c r="E381"/>
  <c r="I356"/>
  <c r="F236"/>
  <c r="B215"/>
  <c r="B216" s="1"/>
  <c r="N331"/>
  <c r="G194"/>
  <c r="I281"/>
  <c r="F331"/>
  <c r="L215"/>
  <c r="H215"/>
  <c r="F306"/>
  <c r="H406"/>
  <c r="C169"/>
  <c r="P153" i="14"/>
  <c r="K229"/>
  <c r="C148" i="7"/>
  <c r="C48"/>
  <c r="C54" s="1"/>
  <c r="C56" s="1"/>
  <c r="B56" s="1"/>
  <c r="B67"/>
  <c r="C87"/>
  <c r="C215"/>
  <c r="K406"/>
  <c r="M331"/>
  <c r="B194"/>
  <c r="P194"/>
  <c r="B281"/>
  <c r="J406"/>
  <c r="D281"/>
  <c r="M257"/>
  <c r="I406"/>
  <c r="N406"/>
  <c r="R194"/>
  <c r="N194"/>
  <c r="H281"/>
  <c r="O381"/>
  <c r="B13"/>
  <c r="B7" i="6"/>
  <c r="L211"/>
  <c r="M253"/>
  <c r="K155" i="14"/>
  <c r="O228"/>
  <c r="L254"/>
  <c r="D30" i="7"/>
  <c r="D31" s="1"/>
  <c r="D32" s="1"/>
  <c r="C110"/>
  <c r="C107"/>
  <c r="E194"/>
  <c r="I236"/>
  <c r="C381"/>
  <c r="O257"/>
  <c r="B381"/>
  <c r="R257"/>
  <c r="C306"/>
  <c r="D406"/>
  <c r="L236"/>
  <c r="L356"/>
  <c r="N215"/>
  <c r="J194"/>
  <c r="C236"/>
  <c r="C356"/>
  <c r="L306"/>
  <c r="M281"/>
  <c r="K331"/>
  <c r="R236"/>
  <c r="B356"/>
  <c r="B50"/>
  <c r="B51" s="1"/>
  <c r="B48"/>
  <c r="B54" s="1"/>
  <c r="B55" s="1"/>
  <c r="C131"/>
  <c r="B87"/>
  <c r="K232" i="14"/>
  <c r="D34" i="7"/>
  <c r="D36" s="1"/>
  <c r="C36" s="1"/>
  <c r="C34"/>
  <c r="C35" s="1"/>
  <c r="C198"/>
  <c r="C200" s="1"/>
  <c r="J240"/>
  <c r="J242" s="1"/>
  <c r="M219"/>
  <c r="M221" s="1"/>
  <c r="O192" i="6"/>
  <c r="M211"/>
  <c r="H232"/>
  <c r="Q233"/>
  <c r="L254"/>
  <c r="K254" s="1"/>
  <c r="B129" i="14"/>
  <c r="N154"/>
  <c r="Q155"/>
  <c r="L177"/>
  <c r="M179"/>
  <c r="L179" s="1"/>
  <c r="H229"/>
  <c r="I252"/>
  <c r="M254"/>
  <c r="B17" i="7"/>
  <c r="B18" s="1"/>
  <c r="B240"/>
  <c r="B242" s="1"/>
  <c r="Q198"/>
  <c r="Q200" s="1"/>
  <c r="H198"/>
  <c r="H200" s="1"/>
  <c r="R198"/>
  <c r="R200" s="1"/>
  <c r="R219"/>
  <c r="R221" s="1"/>
  <c r="J198"/>
  <c r="N261"/>
  <c r="N263" s="1"/>
  <c r="Q219"/>
  <c r="Q221" s="1"/>
  <c r="B4" i="6"/>
  <c r="P191"/>
  <c r="I211"/>
  <c r="N233"/>
  <c r="L253"/>
  <c r="B4" i="14"/>
  <c r="P157" s="1"/>
  <c r="C105"/>
  <c r="I155"/>
  <c r="D179"/>
  <c r="J228"/>
  <c r="D254"/>
  <c r="K198" i="7"/>
  <c r="K200" s="1"/>
  <c r="M198"/>
  <c r="M200" s="1"/>
  <c r="D240"/>
  <c r="D242" s="1"/>
  <c r="J219"/>
  <c r="J221" s="1"/>
  <c r="I198"/>
  <c r="D211" i="6"/>
  <c r="M212"/>
  <c r="Q232"/>
  <c r="K253"/>
  <c r="E257" i="14"/>
  <c r="L178"/>
  <c r="H182"/>
  <c r="D202"/>
  <c r="O203"/>
  <c r="Q227"/>
  <c r="B232"/>
  <c r="C254"/>
  <c r="D277"/>
  <c r="D54" i="7"/>
  <c r="L198"/>
  <c r="L200" s="1"/>
  <c r="R261"/>
  <c r="R263" s="1"/>
  <c r="H240"/>
  <c r="H242" s="1"/>
  <c r="G198"/>
  <c r="M261"/>
  <c r="M263" s="1"/>
  <c r="N240"/>
  <c r="N242" s="1"/>
  <c r="C211" i="6"/>
  <c r="L212"/>
  <c r="P232"/>
  <c r="I253"/>
  <c r="D60" i="14"/>
  <c r="C80"/>
  <c r="G153"/>
  <c r="G155"/>
  <c r="K178"/>
  <c r="C202"/>
  <c r="N203"/>
  <c r="P227"/>
  <c r="L229"/>
  <c r="Q253"/>
  <c r="Q261" i="7"/>
  <c r="Q263" s="1"/>
  <c r="L240"/>
  <c r="L242" s="1"/>
  <c r="G240"/>
  <c r="G242" s="1"/>
  <c r="K240"/>
  <c r="K242" s="1"/>
  <c r="N198"/>
  <c r="K199"/>
  <c r="G200"/>
  <c r="D56"/>
  <c r="C195"/>
  <c r="P307" i="14"/>
  <c r="I307"/>
  <c r="N282"/>
  <c r="M307"/>
  <c r="D282"/>
  <c r="F282"/>
  <c r="B307"/>
  <c r="E307"/>
  <c r="J282"/>
  <c r="F307"/>
  <c r="H282"/>
  <c r="D307"/>
  <c r="N257"/>
  <c r="B207"/>
  <c r="Q182"/>
  <c r="L157"/>
  <c r="B104"/>
  <c r="C84"/>
  <c r="D80"/>
  <c r="B6"/>
  <c r="I232"/>
  <c r="G257"/>
  <c r="J182"/>
  <c r="B182"/>
  <c r="B183" s="1"/>
  <c r="E157"/>
  <c r="B108"/>
  <c r="C104"/>
  <c r="D84"/>
  <c r="B81"/>
  <c r="B57"/>
  <c r="B7"/>
  <c r="H257"/>
  <c r="K182"/>
  <c r="C182"/>
  <c r="F157"/>
  <c r="B128"/>
  <c r="C108"/>
  <c r="D104"/>
  <c r="C81"/>
  <c r="B60"/>
  <c r="C57"/>
  <c r="Q232"/>
  <c r="M207"/>
  <c r="E207"/>
  <c r="D182"/>
  <c r="B132"/>
  <c r="C128"/>
  <c r="D108"/>
  <c r="B105"/>
  <c r="D81"/>
  <c r="C60"/>
  <c r="D57"/>
  <c r="J200" i="7"/>
  <c r="D128" i="14"/>
  <c r="D132"/>
  <c r="H157"/>
  <c r="I177"/>
  <c r="C179"/>
  <c r="G204"/>
  <c r="H207"/>
  <c r="H227"/>
  <c r="Q228"/>
  <c r="B195" i="7"/>
  <c r="I200"/>
  <c r="P304" i="14"/>
  <c r="G304"/>
  <c r="N303"/>
  <c r="D302"/>
  <c r="M279"/>
  <c r="D279"/>
  <c r="K278"/>
  <c r="Q304"/>
  <c r="H304"/>
  <c r="N279"/>
  <c r="E279"/>
  <c r="L278"/>
  <c r="Q279"/>
  <c r="M304"/>
  <c r="K303"/>
  <c r="I302"/>
  <c r="I279"/>
  <c r="E304"/>
  <c r="K279"/>
  <c r="O304"/>
  <c r="F304"/>
  <c r="M303"/>
  <c r="L302"/>
  <c r="C302"/>
  <c r="L279"/>
  <c r="C279"/>
  <c r="J278"/>
  <c r="O303"/>
  <c r="J303"/>
  <c r="P277"/>
  <c r="I304"/>
  <c r="P303"/>
  <c r="P302"/>
  <c r="O279"/>
  <c r="F279"/>
  <c r="M278"/>
  <c r="C304"/>
  <c r="H279"/>
  <c r="D304"/>
  <c r="P278"/>
  <c r="N304"/>
  <c r="K302"/>
  <c r="Q277"/>
  <c r="K304"/>
  <c r="Q303"/>
  <c r="Q302"/>
  <c r="G302"/>
  <c r="P279"/>
  <c r="G279"/>
  <c r="N278"/>
  <c r="L304"/>
  <c r="H302"/>
  <c r="O278"/>
  <c r="L303"/>
  <c r="Q278"/>
  <c r="G277"/>
  <c r="N254"/>
  <c r="E254"/>
  <c r="L253"/>
  <c r="L252"/>
  <c r="C252"/>
  <c r="M229"/>
  <c r="D229"/>
  <c r="K228"/>
  <c r="K227"/>
  <c r="I204"/>
  <c r="P203"/>
  <c r="P202"/>
  <c r="G202"/>
  <c r="Q179"/>
  <c r="G179"/>
  <c r="N178"/>
  <c r="L155"/>
  <c r="C155"/>
  <c r="J154"/>
  <c r="I153"/>
  <c r="C277"/>
  <c r="P253"/>
  <c r="H277"/>
  <c r="O254"/>
  <c r="F254"/>
  <c r="M253"/>
  <c r="M252"/>
  <c r="D252"/>
  <c r="L228"/>
  <c r="L227"/>
  <c r="C227"/>
  <c r="K204"/>
  <c r="Q203"/>
  <c r="Q202"/>
  <c r="H202"/>
  <c r="H179"/>
  <c r="O178"/>
  <c r="M155"/>
  <c r="D155"/>
  <c r="K154"/>
  <c r="K153"/>
  <c r="P252"/>
  <c r="I277"/>
  <c r="P254"/>
  <c r="G254"/>
  <c r="N253"/>
  <c r="M228"/>
  <c r="M227"/>
  <c r="D227"/>
  <c r="L204"/>
  <c r="C204"/>
  <c r="J203"/>
  <c r="I202"/>
  <c r="I179"/>
  <c r="P178"/>
  <c r="P177"/>
  <c r="G177"/>
  <c r="L154"/>
  <c r="L153"/>
  <c r="C153"/>
  <c r="B9"/>
  <c r="L277"/>
  <c r="I254"/>
  <c r="K277"/>
  <c r="Q254"/>
  <c r="H254"/>
  <c r="O253"/>
  <c r="P229"/>
  <c r="G229"/>
  <c r="N228"/>
  <c r="M204"/>
  <c r="D204"/>
  <c r="K203"/>
  <c r="K202"/>
  <c r="K179"/>
  <c r="Q178"/>
  <c r="Q177"/>
  <c r="H177"/>
  <c r="M154"/>
  <c r="M153"/>
  <c r="D153"/>
  <c r="B10"/>
  <c r="G252"/>
  <c r="Q229"/>
  <c r="C32" i="7"/>
  <c r="N200"/>
  <c r="D58" i="14"/>
  <c r="B84"/>
  <c r="B85" s="1"/>
  <c r="C132"/>
  <c r="H153"/>
  <c r="Q154"/>
  <c r="C157"/>
  <c r="D177"/>
  <c r="M178"/>
  <c r="P179"/>
  <c r="P182"/>
  <c r="M202"/>
  <c r="G227"/>
  <c r="P228"/>
  <c r="J253"/>
  <c r="C257"/>
  <c r="B3" i="6"/>
  <c r="D191"/>
  <c r="M191"/>
  <c r="M192"/>
  <c r="H211"/>
  <c r="Q211"/>
  <c r="Q212"/>
  <c r="D232"/>
  <c r="M232"/>
  <c r="M233"/>
  <c r="H253"/>
  <c r="C51" i="7"/>
  <c r="B219"/>
  <c r="B221" s="1"/>
  <c r="R220" s="1"/>
  <c r="B198"/>
  <c r="B199" s="1"/>
  <c r="I219"/>
  <c r="I221" s="1"/>
  <c r="N219"/>
  <c r="N221" s="1"/>
  <c r="K261"/>
  <c r="K263" s="1"/>
  <c r="H261"/>
  <c r="H263" s="1"/>
  <c r="J402"/>
  <c r="B402"/>
  <c r="I377"/>
  <c r="L352"/>
  <c r="D352"/>
  <c r="I327"/>
  <c r="H302"/>
  <c r="J277"/>
  <c r="J278" s="1"/>
  <c r="B277"/>
  <c r="M327"/>
  <c r="N377"/>
  <c r="E302"/>
  <c r="O277"/>
  <c r="O278" s="1"/>
  <c r="G277"/>
  <c r="H402"/>
  <c r="O377"/>
  <c r="B352"/>
  <c r="O327"/>
  <c r="N302"/>
  <c r="H377"/>
  <c r="K402"/>
  <c r="C402"/>
  <c r="J377"/>
  <c r="B377"/>
  <c r="M352"/>
  <c r="E352"/>
  <c r="J327"/>
  <c r="B327"/>
  <c r="I302"/>
  <c r="K277"/>
  <c r="K278" s="1"/>
  <c r="C277"/>
  <c r="E327"/>
  <c r="D302"/>
  <c r="O402"/>
  <c r="F377"/>
  <c r="I352"/>
  <c r="N327"/>
  <c r="H327"/>
  <c r="L402"/>
  <c r="D402"/>
  <c r="K377"/>
  <c r="C377"/>
  <c r="N352"/>
  <c r="F352"/>
  <c r="K327"/>
  <c r="C327"/>
  <c r="J302"/>
  <c r="B302"/>
  <c r="L277"/>
  <c r="L278" s="1"/>
  <c r="L285" s="1"/>
  <c r="D277"/>
  <c r="N402"/>
  <c r="M377"/>
  <c r="L302"/>
  <c r="F277"/>
  <c r="G402"/>
  <c r="F327"/>
  <c r="M302"/>
  <c r="J352"/>
  <c r="F302"/>
  <c r="I402"/>
  <c r="K352"/>
  <c r="M402"/>
  <c r="E402"/>
  <c r="L377"/>
  <c r="D377"/>
  <c r="O352"/>
  <c r="G352"/>
  <c r="L327"/>
  <c r="D327"/>
  <c r="K302"/>
  <c r="C302"/>
  <c r="M277"/>
  <c r="M278" s="1"/>
  <c r="E277"/>
  <c r="F402"/>
  <c r="E377"/>
  <c r="H352"/>
  <c r="N277"/>
  <c r="N278" s="1"/>
  <c r="G377"/>
  <c r="G327"/>
  <c r="H277"/>
  <c r="C352"/>
  <c r="I277"/>
  <c r="I278" s="1"/>
  <c r="G302"/>
  <c r="O302"/>
  <c r="C191" i="6"/>
  <c r="L191"/>
  <c r="L192"/>
  <c r="G211"/>
  <c r="P211"/>
  <c r="P212"/>
  <c r="C232"/>
  <c r="L232"/>
  <c r="L233"/>
  <c r="G253"/>
  <c r="P253"/>
  <c r="Q254"/>
  <c r="D219" i="7"/>
  <c r="D221" s="1"/>
  <c r="K219"/>
  <c r="K221" s="1"/>
  <c r="D198"/>
  <c r="D200" s="1"/>
  <c r="H219"/>
  <c r="H221" s="1"/>
  <c r="L261"/>
  <c r="L263" s="1"/>
  <c r="C261"/>
  <c r="C263" s="1"/>
  <c r="K191" i="6"/>
  <c r="K192"/>
  <c r="O212"/>
  <c r="K232"/>
  <c r="K233"/>
  <c r="P254"/>
  <c r="E195" i="7"/>
  <c r="L219"/>
  <c r="L221" s="1"/>
  <c r="D261"/>
  <c r="D263" s="1"/>
  <c r="M240"/>
  <c r="M242" s="1"/>
  <c r="D51"/>
  <c r="D52" s="1"/>
  <c r="B14"/>
  <c r="B15" s="1"/>
  <c r="B9" i="6"/>
  <c r="I191"/>
  <c r="J192"/>
  <c r="N212"/>
  <c r="I232"/>
  <c r="J233"/>
  <c r="O254"/>
  <c r="D195" i="7"/>
  <c r="B34"/>
  <c r="B35" s="1"/>
  <c r="I261"/>
  <c r="I263" s="1"/>
  <c r="G219"/>
  <c r="G221" s="1"/>
  <c r="C219"/>
  <c r="C221" s="1"/>
  <c r="C213" i="14" l="1"/>
  <c r="M238"/>
  <c r="L238"/>
  <c r="M163"/>
  <c r="K213"/>
  <c r="P238"/>
  <c r="I263"/>
  <c r="R199" i="7"/>
  <c r="G163" i="14"/>
  <c r="B261" i="7"/>
  <c r="B263" s="1"/>
  <c r="Q240"/>
  <c r="Q242" s="1"/>
  <c r="J261"/>
  <c r="J263" s="1"/>
  <c r="C240"/>
  <c r="C242" s="1"/>
  <c r="R240"/>
  <c r="P188" i="14"/>
  <c r="G238"/>
  <c r="Q220" i="7"/>
  <c r="B32"/>
  <c r="I207" i="14"/>
  <c r="P207"/>
  <c r="B157"/>
  <c r="L232"/>
  <c r="C36"/>
  <c r="O182"/>
  <c r="J157"/>
  <c r="N182"/>
  <c r="Q207"/>
  <c r="L257"/>
  <c r="K257"/>
  <c r="B16"/>
  <c r="D188"/>
  <c r="H263"/>
  <c r="C232"/>
  <c r="D36"/>
  <c r="K288"/>
  <c r="P213"/>
  <c r="L263"/>
  <c r="H313"/>
  <c r="H238"/>
  <c r="L182"/>
  <c r="J257"/>
  <c r="N157"/>
  <c r="P257"/>
  <c r="M157"/>
  <c r="O257"/>
  <c r="I182"/>
  <c r="K282"/>
  <c r="B282"/>
  <c r="J307"/>
  <c r="Q282"/>
  <c r="F207"/>
  <c r="O207"/>
  <c r="D263"/>
  <c r="I188"/>
  <c r="O157"/>
  <c r="D157"/>
  <c r="F257"/>
  <c r="O282"/>
  <c r="N307"/>
  <c r="H307"/>
  <c r="I157"/>
  <c r="K263"/>
  <c r="L163"/>
  <c r="I213"/>
  <c r="K163"/>
  <c r="H213"/>
  <c r="C288"/>
  <c r="G313"/>
  <c r="I313"/>
  <c r="D257"/>
  <c r="B36"/>
  <c r="G157"/>
  <c r="I257"/>
  <c r="G232"/>
  <c r="F232"/>
  <c r="M232"/>
  <c r="K307"/>
  <c r="G282"/>
  <c r="O307"/>
  <c r="M282"/>
  <c r="F182"/>
  <c r="L213"/>
  <c r="L188"/>
  <c r="K157"/>
  <c r="Q157"/>
  <c r="M188"/>
  <c r="Q188"/>
  <c r="G213"/>
  <c r="Q213"/>
  <c r="L313"/>
  <c r="H163"/>
  <c r="Q263"/>
  <c r="D213"/>
  <c r="C163"/>
  <c r="P263"/>
  <c r="G288"/>
  <c r="P313"/>
  <c r="R262" i="7"/>
  <c r="Q262" s="1"/>
  <c r="E182" i="14"/>
  <c r="B257"/>
  <c r="P232"/>
  <c r="L207"/>
  <c r="K207"/>
  <c r="E232"/>
  <c r="C307"/>
  <c r="L307"/>
  <c r="G307"/>
  <c r="E282"/>
  <c r="I238"/>
  <c r="M257"/>
  <c r="N207"/>
  <c r="G263"/>
  <c r="M263"/>
  <c r="Q238"/>
  <c r="I163"/>
  <c r="D232"/>
  <c r="Q257"/>
  <c r="O232"/>
  <c r="N232"/>
  <c r="C282"/>
  <c r="G207"/>
  <c r="D55" i="7"/>
  <c r="C55" s="1"/>
  <c r="H288" i="14"/>
  <c r="K238"/>
  <c r="H232"/>
  <c r="D207"/>
  <c r="C207"/>
  <c r="J207"/>
  <c r="P282"/>
  <c r="I282"/>
  <c r="L282"/>
  <c r="Q307"/>
  <c r="J232"/>
  <c r="G182"/>
  <c r="M182"/>
  <c r="N403" i="7"/>
  <c r="N412"/>
  <c r="I387"/>
  <c r="I378"/>
  <c r="C313" i="14"/>
  <c r="M302"/>
  <c r="M313" s="1"/>
  <c r="H362" i="7"/>
  <c r="H353"/>
  <c r="M378"/>
  <c r="M387"/>
  <c r="H387"/>
  <c r="H378"/>
  <c r="L362"/>
  <c r="L353"/>
  <c r="I312"/>
  <c r="I303"/>
  <c r="C114" i="14"/>
  <c r="D90"/>
  <c r="B66"/>
  <c r="D65" s="1"/>
  <c r="C65" s="1"/>
  <c r="B65" s="1"/>
  <c r="D64" s="1"/>
  <c r="C64" s="1"/>
  <c r="B64" s="1"/>
  <c r="B138"/>
  <c r="D137" s="1"/>
  <c r="C137" s="1"/>
  <c r="B137" s="1"/>
  <c r="D136" s="1"/>
  <c r="C136" s="1"/>
  <c r="B136" s="1"/>
  <c r="D114"/>
  <c r="C66"/>
  <c r="B22"/>
  <c r="B21" s="1"/>
  <c r="B20" s="1"/>
  <c r="C138"/>
  <c r="D66"/>
  <c r="B42"/>
  <c r="D41" s="1"/>
  <c r="C41" s="1"/>
  <c r="D138"/>
  <c r="B67"/>
  <c r="C42"/>
  <c r="C67"/>
  <c r="B114"/>
  <c r="D113" s="1"/>
  <c r="C113" s="1"/>
  <c r="B113" s="1"/>
  <c r="D112" s="1"/>
  <c r="C112" s="1"/>
  <c r="B112" s="1"/>
  <c r="D67"/>
  <c r="B90"/>
  <c r="D89" s="1"/>
  <c r="C89" s="1"/>
  <c r="B89" s="1"/>
  <c r="D88" s="1"/>
  <c r="C88" s="1"/>
  <c r="B88" s="1"/>
  <c r="C90"/>
  <c r="D42"/>
  <c r="I288"/>
  <c r="L262" i="7"/>
  <c r="K262" s="1"/>
  <c r="J262" s="1"/>
  <c r="I262" s="1"/>
  <c r="H262" s="1"/>
  <c r="G262" s="1"/>
  <c r="B200"/>
  <c r="G312"/>
  <c r="G303"/>
  <c r="F312"/>
  <c r="F303"/>
  <c r="F387"/>
  <c r="F378"/>
  <c r="J337"/>
  <c r="J328"/>
  <c r="N387"/>
  <c r="N378"/>
  <c r="Q199"/>
  <c r="R201"/>
  <c r="F353"/>
  <c r="F362"/>
  <c r="K353"/>
  <c r="K362"/>
  <c r="N337"/>
  <c r="N328"/>
  <c r="D362"/>
  <c r="D353"/>
  <c r="G387"/>
  <c r="G378"/>
  <c r="K303"/>
  <c r="K312"/>
  <c r="M403"/>
  <c r="M412"/>
  <c r="F278"/>
  <c r="F287"/>
  <c r="C328"/>
  <c r="C337"/>
  <c r="H337"/>
  <c r="H328"/>
  <c r="C412"/>
  <c r="C403"/>
  <c r="G287"/>
  <c r="G278"/>
  <c r="I337"/>
  <c r="I328"/>
  <c r="O257" i="6"/>
  <c r="G257"/>
  <c r="J236"/>
  <c r="B236"/>
  <c r="N215"/>
  <c r="F215"/>
  <c r="J194"/>
  <c r="B194"/>
  <c r="B195" s="1"/>
  <c r="C173"/>
  <c r="C131"/>
  <c r="C90"/>
  <c r="C50"/>
  <c r="P257"/>
  <c r="H257"/>
  <c r="K236"/>
  <c r="C236"/>
  <c r="O215"/>
  <c r="G215"/>
  <c r="K194"/>
  <c r="C194"/>
  <c r="D173"/>
  <c r="B169"/>
  <c r="D131"/>
  <c r="B127"/>
  <c r="D90"/>
  <c r="B87"/>
  <c r="B70"/>
  <c r="B71" s="1"/>
  <c r="D50"/>
  <c r="D51" s="1"/>
  <c r="B48"/>
  <c r="B54" s="1"/>
  <c r="B55" s="1"/>
  <c r="Q257"/>
  <c r="I257"/>
  <c r="L236"/>
  <c r="D236"/>
  <c r="P215"/>
  <c r="H215"/>
  <c r="L194"/>
  <c r="D194"/>
  <c r="C169"/>
  <c r="B152"/>
  <c r="C127"/>
  <c r="C87"/>
  <c r="C70"/>
  <c r="C48"/>
  <c r="C54" s="1"/>
  <c r="C55" s="1"/>
  <c r="B13"/>
  <c r="B14" s="1"/>
  <c r="B15" s="1"/>
  <c r="J257"/>
  <c r="B257"/>
  <c r="M236"/>
  <c r="E236"/>
  <c r="Q215"/>
  <c r="I215"/>
  <c r="M194"/>
  <c r="E194"/>
  <c r="D169"/>
  <c r="C152"/>
  <c r="D127"/>
  <c r="B110"/>
  <c r="D87"/>
  <c r="D70"/>
  <c r="B67"/>
  <c r="D48"/>
  <c r="L257"/>
  <c r="O236"/>
  <c r="C215"/>
  <c r="O194"/>
  <c r="D148"/>
  <c r="B131"/>
  <c r="D110"/>
  <c r="E215"/>
  <c r="B50"/>
  <c r="B51" s="1"/>
  <c r="F236"/>
  <c r="J215"/>
  <c r="D30"/>
  <c r="D257"/>
  <c r="G236"/>
  <c r="B173"/>
  <c r="D152"/>
  <c r="F257"/>
  <c r="I236"/>
  <c r="I194"/>
  <c r="B148"/>
  <c r="K257"/>
  <c r="B215"/>
  <c r="B216" s="1"/>
  <c r="C110"/>
  <c r="D67"/>
  <c r="M257"/>
  <c r="P236"/>
  <c r="D215"/>
  <c r="P194"/>
  <c r="B107"/>
  <c r="B30"/>
  <c r="B31" s="1"/>
  <c r="Q194"/>
  <c r="C107"/>
  <c r="C30"/>
  <c r="C31" s="1"/>
  <c r="C257"/>
  <c r="K215"/>
  <c r="G194"/>
  <c r="M215"/>
  <c r="C67"/>
  <c r="B6"/>
  <c r="B5" s="1"/>
  <c r="N236"/>
  <c r="N194"/>
  <c r="N257"/>
  <c r="Q236"/>
  <c r="F194"/>
  <c r="D107"/>
  <c r="B90"/>
  <c r="C148"/>
  <c r="E257"/>
  <c r="H236"/>
  <c r="L215"/>
  <c r="H194"/>
  <c r="C52" i="7"/>
  <c r="G337"/>
  <c r="G328"/>
  <c r="C303"/>
  <c r="C312"/>
  <c r="E403"/>
  <c r="E412"/>
  <c r="G412"/>
  <c r="G403"/>
  <c r="J303"/>
  <c r="J312"/>
  <c r="L403"/>
  <c r="L412"/>
  <c r="C287"/>
  <c r="C278"/>
  <c r="J387"/>
  <c r="J378"/>
  <c r="H403"/>
  <c r="H412"/>
  <c r="H303"/>
  <c r="H312"/>
  <c r="C238" i="14"/>
  <c r="L288"/>
  <c r="K313"/>
  <c r="D163"/>
  <c r="G188"/>
  <c r="D238"/>
  <c r="Q288"/>
  <c r="D288"/>
  <c r="E378" i="7"/>
  <c r="E387"/>
  <c r="D337"/>
  <c r="D328"/>
  <c r="L303"/>
  <c r="L312"/>
  <c r="K412"/>
  <c r="K403"/>
  <c r="H278"/>
  <c r="H287"/>
  <c r="L378"/>
  <c r="L387"/>
  <c r="F337"/>
  <c r="F328"/>
  <c r="B303"/>
  <c r="B312"/>
  <c r="E328"/>
  <c r="E337"/>
  <c r="B387"/>
  <c r="B378"/>
  <c r="C362"/>
  <c r="C353"/>
  <c r="E278"/>
  <c r="E287"/>
  <c r="D378"/>
  <c r="D387"/>
  <c r="M312"/>
  <c r="M303"/>
  <c r="K285"/>
  <c r="J285" s="1"/>
  <c r="I285" s="1"/>
  <c r="L286"/>
  <c r="K378"/>
  <c r="K387"/>
  <c r="D303"/>
  <c r="D312"/>
  <c r="M362"/>
  <c r="M353"/>
  <c r="B353"/>
  <c r="B362"/>
  <c r="B278"/>
  <c r="B287"/>
  <c r="J403"/>
  <c r="J412"/>
  <c r="C263" i="14"/>
  <c r="B5"/>
  <c r="J288"/>
  <c r="B288"/>
  <c r="Q287" s="1"/>
  <c r="P287" s="1"/>
  <c r="O287" s="1"/>
  <c r="N287" s="1"/>
  <c r="M287" s="1"/>
  <c r="L287" s="1"/>
  <c r="K287" s="1"/>
  <c r="J287" s="1"/>
  <c r="I287" s="1"/>
  <c r="H287" s="1"/>
  <c r="G287" s="1"/>
  <c r="F287" s="1"/>
  <c r="E287" s="1"/>
  <c r="D287" s="1"/>
  <c r="C287" s="1"/>
  <c r="B287" s="1"/>
  <c r="Q286" s="1"/>
  <c r="P286" s="1"/>
  <c r="O286" s="1"/>
  <c r="N286" s="1"/>
  <c r="M286" s="1"/>
  <c r="L286" s="1"/>
  <c r="K286" s="1"/>
  <c r="J286" s="1"/>
  <c r="I286" s="1"/>
  <c r="H286" s="1"/>
  <c r="G286" s="1"/>
  <c r="F286" s="1"/>
  <c r="E286" s="1"/>
  <c r="D286" s="1"/>
  <c r="C286" s="1"/>
  <c r="B286" s="1"/>
  <c r="J313"/>
  <c r="B313"/>
  <c r="Q312" s="1"/>
  <c r="P312" s="1"/>
  <c r="O312" s="1"/>
  <c r="N312" s="1"/>
  <c r="M312" s="1"/>
  <c r="L312" s="1"/>
  <c r="K312" s="1"/>
  <c r="J312" s="1"/>
  <c r="I312" s="1"/>
  <c r="H312" s="1"/>
  <c r="G312" s="1"/>
  <c r="F312" s="1"/>
  <c r="E312" s="1"/>
  <c r="D312" s="1"/>
  <c r="C312" s="1"/>
  <c r="B312" s="1"/>
  <c r="Q311" s="1"/>
  <c r="P311" s="1"/>
  <c r="O311" s="1"/>
  <c r="N311" s="1"/>
  <c r="M311" s="1"/>
  <c r="L311" s="1"/>
  <c r="K311" s="1"/>
  <c r="J311" s="1"/>
  <c r="I311" s="1"/>
  <c r="H311" s="1"/>
  <c r="G311" s="1"/>
  <c r="F311" s="1"/>
  <c r="E311" s="1"/>
  <c r="D311" s="1"/>
  <c r="C311" s="1"/>
  <c r="B311" s="1"/>
  <c r="J213"/>
  <c r="B213"/>
  <c r="Q212" s="1"/>
  <c r="P212" s="1"/>
  <c r="O212" s="1"/>
  <c r="N212" s="1"/>
  <c r="M212" s="1"/>
  <c r="L212" s="1"/>
  <c r="K212" s="1"/>
  <c r="J212" s="1"/>
  <c r="I212" s="1"/>
  <c r="H212" s="1"/>
  <c r="G212" s="1"/>
  <c r="F212" s="1"/>
  <c r="E212" s="1"/>
  <c r="D212" s="1"/>
  <c r="C212" s="1"/>
  <c r="B212" s="1"/>
  <c r="Q211" s="1"/>
  <c r="P211" s="1"/>
  <c r="O211" s="1"/>
  <c r="N211" s="1"/>
  <c r="M211" s="1"/>
  <c r="L211" s="1"/>
  <c r="K211" s="1"/>
  <c r="J211" s="1"/>
  <c r="I211" s="1"/>
  <c r="H211" s="1"/>
  <c r="G211" s="1"/>
  <c r="F211" s="1"/>
  <c r="E211" s="1"/>
  <c r="D211" s="1"/>
  <c r="C211" s="1"/>
  <c r="B211" s="1"/>
  <c r="B263"/>
  <c r="Q262" s="1"/>
  <c r="P262" s="1"/>
  <c r="O262" s="1"/>
  <c r="N262" s="1"/>
  <c r="M262" s="1"/>
  <c r="L262" s="1"/>
  <c r="K262" s="1"/>
  <c r="J262" s="1"/>
  <c r="I262" s="1"/>
  <c r="H262" s="1"/>
  <c r="G262" s="1"/>
  <c r="F262" s="1"/>
  <c r="E262" s="1"/>
  <c r="D262" s="1"/>
  <c r="C262" s="1"/>
  <c r="B262" s="1"/>
  <c r="Q261" s="1"/>
  <c r="P261" s="1"/>
  <c r="O261" s="1"/>
  <c r="N261" s="1"/>
  <c r="M261" s="1"/>
  <c r="L261" s="1"/>
  <c r="K261" s="1"/>
  <c r="J261" s="1"/>
  <c r="I261" s="1"/>
  <c r="H261" s="1"/>
  <c r="G261" s="1"/>
  <c r="F261" s="1"/>
  <c r="E261" s="1"/>
  <c r="D261" s="1"/>
  <c r="C261" s="1"/>
  <c r="B261" s="1"/>
  <c r="J263"/>
  <c r="J238"/>
  <c r="J188"/>
  <c r="B188"/>
  <c r="Q187" s="1"/>
  <c r="P187" s="1"/>
  <c r="O187" s="1"/>
  <c r="N187" s="1"/>
  <c r="M187" s="1"/>
  <c r="L187" s="1"/>
  <c r="Q163"/>
  <c r="B163"/>
  <c r="Q162" s="1"/>
  <c r="P162" s="1"/>
  <c r="O162" s="1"/>
  <c r="N162" s="1"/>
  <c r="M162" s="1"/>
  <c r="L162" s="1"/>
  <c r="K162" s="1"/>
  <c r="J162" s="1"/>
  <c r="I162" s="1"/>
  <c r="H162" s="1"/>
  <c r="G162" s="1"/>
  <c r="F162" s="1"/>
  <c r="E162" s="1"/>
  <c r="D162" s="1"/>
  <c r="C162" s="1"/>
  <c r="B162" s="1"/>
  <c r="Q161" s="1"/>
  <c r="P161" s="1"/>
  <c r="O161" s="1"/>
  <c r="N161" s="1"/>
  <c r="M161" s="1"/>
  <c r="L161" s="1"/>
  <c r="K161" s="1"/>
  <c r="J161" s="1"/>
  <c r="I161" s="1"/>
  <c r="H161" s="1"/>
  <c r="G161" s="1"/>
  <c r="F161" s="1"/>
  <c r="E161" s="1"/>
  <c r="D161" s="1"/>
  <c r="C161" s="1"/>
  <c r="B161" s="1"/>
  <c r="J163"/>
  <c r="B238"/>
  <c r="Q237" s="1"/>
  <c r="P237" s="1"/>
  <c r="O237" s="1"/>
  <c r="N237" s="1"/>
  <c r="M237" s="1"/>
  <c r="L237" s="1"/>
  <c r="K237" s="1"/>
  <c r="J237" s="1"/>
  <c r="I237" s="1"/>
  <c r="H237" s="1"/>
  <c r="G237" s="1"/>
  <c r="F237" s="1"/>
  <c r="E237" s="1"/>
  <c r="D237" s="1"/>
  <c r="C237" s="1"/>
  <c r="B237" s="1"/>
  <c r="Q236" s="1"/>
  <c r="P236" s="1"/>
  <c r="O236" s="1"/>
  <c r="N236" s="1"/>
  <c r="M236" s="1"/>
  <c r="L236" s="1"/>
  <c r="K236" s="1"/>
  <c r="J236" s="1"/>
  <c r="I236" s="1"/>
  <c r="H236" s="1"/>
  <c r="G236" s="1"/>
  <c r="F236" s="1"/>
  <c r="E236" s="1"/>
  <c r="D236" s="1"/>
  <c r="C236" s="1"/>
  <c r="B236" s="1"/>
  <c r="P163"/>
  <c r="D313"/>
  <c r="M241" i="7"/>
  <c r="L241" s="1"/>
  <c r="K241" s="1"/>
  <c r="J241" s="1"/>
  <c r="I241" s="1"/>
  <c r="H241" s="1"/>
  <c r="G241" s="1"/>
  <c r="P288" i="14"/>
  <c r="K188"/>
  <c r="G353" i="7"/>
  <c r="G362"/>
  <c r="N353"/>
  <c r="N362"/>
  <c r="N303"/>
  <c r="N312"/>
  <c r="J199"/>
  <c r="I199" s="1"/>
  <c r="H199" s="1"/>
  <c r="G199" s="1"/>
  <c r="K201"/>
  <c r="O303"/>
  <c r="O312"/>
  <c r="L328"/>
  <c r="L337"/>
  <c r="I412"/>
  <c r="I403"/>
  <c r="I362"/>
  <c r="I353"/>
  <c r="B337"/>
  <c r="B328"/>
  <c r="E312"/>
  <c r="E303"/>
  <c r="K328"/>
  <c r="K337"/>
  <c r="D403"/>
  <c r="D412"/>
  <c r="O378"/>
  <c r="O387"/>
  <c r="F403"/>
  <c r="F412"/>
  <c r="O353"/>
  <c r="O362"/>
  <c r="J353"/>
  <c r="J362"/>
  <c r="D278"/>
  <c r="D287"/>
  <c r="C378"/>
  <c r="C387"/>
  <c r="O412"/>
  <c r="O403"/>
  <c r="E362"/>
  <c r="E353"/>
  <c r="O337"/>
  <c r="O328"/>
  <c r="M337"/>
  <c r="M328"/>
  <c r="B412"/>
  <c r="B403"/>
  <c r="M213" i="14"/>
  <c r="B36" i="7"/>
  <c r="D35" s="1"/>
  <c r="H188" i="14"/>
  <c r="Q313"/>
  <c r="M288"/>
  <c r="C188"/>
  <c r="P486" i="5"/>
  <c r="O486"/>
  <c r="N486"/>
  <c r="M486"/>
  <c r="L486"/>
  <c r="K486"/>
  <c r="J486"/>
  <c r="I486"/>
  <c r="H486"/>
  <c r="G486"/>
  <c r="F486"/>
  <c r="E486"/>
  <c r="D486"/>
  <c r="C486"/>
  <c r="B486"/>
  <c r="P461"/>
  <c r="O461"/>
  <c r="N461"/>
  <c r="M461"/>
  <c r="L461"/>
  <c r="K461"/>
  <c r="J461"/>
  <c r="I461"/>
  <c r="H461"/>
  <c r="G461"/>
  <c r="F461"/>
  <c r="E461"/>
  <c r="D461"/>
  <c r="C461"/>
  <c r="B461"/>
  <c r="I454"/>
  <c r="M436"/>
  <c r="L436"/>
  <c r="K436"/>
  <c r="J436"/>
  <c r="I436"/>
  <c r="H436"/>
  <c r="G436"/>
  <c r="F436"/>
  <c r="E436"/>
  <c r="D436"/>
  <c r="C436"/>
  <c r="B436"/>
  <c r="M411"/>
  <c r="L411"/>
  <c r="K411"/>
  <c r="J411"/>
  <c r="I411"/>
  <c r="H411"/>
  <c r="G411"/>
  <c r="F411"/>
  <c r="E411"/>
  <c r="D411"/>
  <c r="C411"/>
  <c r="B411"/>
  <c r="M387"/>
  <c r="L387"/>
  <c r="K387"/>
  <c r="J387"/>
  <c r="I387"/>
  <c r="H387"/>
  <c r="G387"/>
  <c r="F387"/>
  <c r="E387"/>
  <c r="D387"/>
  <c r="C387"/>
  <c r="B387"/>
  <c r="O363"/>
  <c r="N363"/>
  <c r="M363"/>
  <c r="L363"/>
  <c r="K363"/>
  <c r="J363"/>
  <c r="I363"/>
  <c r="H363"/>
  <c r="G363"/>
  <c r="F363"/>
  <c r="E363"/>
  <c r="D363"/>
  <c r="C363"/>
  <c r="B363"/>
  <c r="O338"/>
  <c r="N338"/>
  <c r="M338"/>
  <c r="L338"/>
  <c r="K338"/>
  <c r="J338"/>
  <c r="I338"/>
  <c r="H338"/>
  <c r="G338"/>
  <c r="F338"/>
  <c r="E338"/>
  <c r="D338"/>
  <c r="C338"/>
  <c r="B338"/>
  <c r="O313"/>
  <c r="N313"/>
  <c r="M313"/>
  <c r="L313"/>
  <c r="K313"/>
  <c r="J313"/>
  <c r="I313"/>
  <c r="H313"/>
  <c r="G313"/>
  <c r="F313"/>
  <c r="E313"/>
  <c r="D313"/>
  <c r="C313"/>
  <c r="B313"/>
  <c r="AW288"/>
  <c r="AV288"/>
  <c r="AU288"/>
  <c r="AT288"/>
  <c r="AS288"/>
  <c r="AR288"/>
  <c r="AQ288"/>
  <c r="AP288"/>
  <c r="AO288"/>
  <c r="AN288"/>
  <c r="AM288"/>
  <c r="AL288"/>
  <c r="AK288"/>
  <c r="AJ288"/>
  <c r="AI288"/>
  <c r="AH288"/>
  <c r="AG288"/>
  <c r="AF288"/>
  <c r="AE288"/>
  <c r="AD288"/>
  <c r="AC288"/>
  <c r="AB288"/>
  <c r="AA288"/>
  <c r="Z288"/>
  <c r="Y288"/>
  <c r="X288"/>
  <c r="W288"/>
  <c r="V288"/>
  <c r="U288"/>
  <c r="T288"/>
  <c r="S288"/>
  <c r="R288"/>
  <c r="Q288"/>
  <c r="P288"/>
  <c r="O288"/>
  <c r="N288"/>
  <c r="M288"/>
  <c r="L288"/>
  <c r="K288"/>
  <c r="J288"/>
  <c r="I288"/>
  <c r="H288"/>
  <c r="G288"/>
  <c r="F288"/>
  <c r="E288"/>
  <c r="D288"/>
  <c r="C288"/>
  <c r="B288"/>
  <c r="AP284"/>
  <c r="AH284"/>
  <c r="Z284"/>
  <c r="R284"/>
  <c r="J284"/>
  <c r="J292" s="1"/>
  <c r="B284"/>
  <c r="AW263"/>
  <c r="AV263"/>
  <c r="AU263"/>
  <c r="AT263"/>
  <c r="AS263"/>
  <c r="AR263"/>
  <c r="AQ263"/>
  <c r="AP263"/>
  <c r="AO263"/>
  <c r="AN263"/>
  <c r="AM263"/>
  <c r="AL263"/>
  <c r="AK263"/>
  <c r="AJ263"/>
  <c r="AI263"/>
  <c r="AH263"/>
  <c r="AG263"/>
  <c r="AF263"/>
  <c r="AE263"/>
  <c r="AD263"/>
  <c r="AC263"/>
  <c r="AB263"/>
  <c r="AA263"/>
  <c r="Z263"/>
  <c r="Y263"/>
  <c r="X263"/>
  <c r="W263"/>
  <c r="V263"/>
  <c r="U263"/>
  <c r="T263"/>
  <c r="S263"/>
  <c r="R263"/>
  <c r="Q263"/>
  <c r="P263"/>
  <c r="O263"/>
  <c r="N263"/>
  <c r="M263"/>
  <c r="L263"/>
  <c r="K263"/>
  <c r="J263"/>
  <c r="I263"/>
  <c r="H263"/>
  <c r="G263"/>
  <c r="F263"/>
  <c r="E263"/>
  <c r="D263"/>
  <c r="C263"/>
  <c r="B263"/>
  <c r="AP259"/>
  <c r="AH259"/>
  <c r="Z259"/>
  <c r="R259"/>
  <c r="J259"/>
  <c r="B259"/>
  <c r="AW238"/>
  <c r="AV238"/>
  <c r="AU238"/>
  <c r="AT238"/>
  <c r="AS238"/>
  <c r="AR238"/>
  <c r="AQ238"/>
  <c r="AP238"/>
  <c r="AO238"/>
  <c r="AN238"/>
  <c r="AM238"/>
  <c r="AL238"/>
  <c r="AK238"/>
  <c r="AJ238"/>
  <c r="AI238"/>
  <c r="AH238"/>
  <c r="AG238"/>
  <c r="AF238"/>
  <c r="AE238"/>
  <c r="AD238"/>
  <c r="AC238"/>
  <c r="AB238"/>
  <c r="AA238"/>
  <c r="Z238"/>
  <c r="Y238"/>
  <c r="X238"/>
  <c r="W238"/>
  <c r="V238"/>
  <c r="U238"/>
  <c r="T238"/>
  <c r="S238"/>
  <c r="R238"/>
  <c r="Q238"/>
  <c r="P238"/>
  <c r="O238"/>
  <c r="N238"/>
  <c r="M238"/>
  <c r="L238"/>
  <c r="K238"/>
  <c r="J238"/>
  <c r="I238"/>
  <c r="H238"/>
  <c r="G238"/>
  <c r="F238"/>
  <c r="E238"/>
  <c r="D238"/>
  <c r="C238"/>
  <c r="B238"/>
  <c r="AP234"/>
  <c r="AP242" s="1"/>
  <c r="AH234"/>
  <c r="Z234"/>
  <c r="R234"/>
  <c r="J234"/>
  <c r="B234"/>
  <c r="D213"/>
  <c r="C213"/>
  <c r="B213"/>
  <c r="AW196"/>
  <c r="AV196"/>
  <c r="AU196"/>
  <c r="AT196"/>
  <c r="AS196"/>
  <c r="AR196"/>
  <c r="AQ196"/>
  <c r="AP196"/>
  <c r="AO196"/>
  <c r="AN196"/>
  <c r="AM196"/>
  <c r="AL196"/>
  <c r="AK196"/>
  <c r="AJ196"/>
  <c r="AI196"/>
  <c r="AH196"/>
  <c r="AG196"/>
  <c r="AF196"/>
  <c r="AE196"/>
  <c r="AD196"/>
  <c r="AC196"/>
  <c r="AB196"/>
  <c r="AA196"/>
  <c r="Z196"/>
  <c r="Y196"/>
  <c r="X196"/>
  <c r="W196"/>
  <c r="V196"/>
  <c r="U196"/>
  <c r="T196"/>
  <c r="S196"/>
  <c r="R196"/>
  <c r="Q196"/>
  <c r="P196"/>
  <c r="O196"/>
  <c r="N196"/>
  <c r="M196"/>
  <c r="L196"/>
  <c r="K196"/>
  <c r="J196"/>
  <c r="I196"/>
  <c r="H196"/>
  <c r="G196"/>
  <c r="F196"/>
  <c r="E196"/>
  <c r="D196"/>
  <c r="C196"/>
  <c r="B196"/>
  <c r="AP193"/>
  <c r="AH193"/>
  <c r="Z193"/>
  <c r="R193"/>
  <c r="J193"/>
  <c r="B193"/>
  <c r="AI189"/>
  <c r="AW172"/>
  <c r="AV172"/>
  <c r="AU172"/>
  <c r="AT172"/>
  <c r="AS172"/>
  <c r="AR172"/>
  <c r="AQ172"/>
  <c r="AP172"/>
  <c r="AO172"/>
  <c r="AN172"/>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E172"/>
  <c r="D172"/>
  <c r="C172"/>
  <c r="B172"/>
  <c r="AP169"/>
  <c r="AH169"/>
  <c r="Z169"/>
  <c r="R169"/>
  <c r="J169"/>
  <c r="B169"/>
  <c r="AW148"/>
  <c r="AV148"/>
  <c r="AU148"/>
  <c r="AT148"/>
  <c r="AS148"/>
  <c r="AR148"/>
  <c r="AQ148"/>
  <c r="AP148"/>
  <c r="AO148"/>
  <c r="AN148"/>
  <c r="AM148"/>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E148"/>
  <c r="D148"/>
  <c r="C148"/>
  <c r="B148"/>
  <c r="AP145"/>
  <c r="AH145"/>
  <c r="Z145"/>
  <c r="R145"/>
  <c r="J145"/>
  <c r="B145"/>
  <c r="AW124"/>
  <c r="AV124"/>
  <c r="AU124"/>
  <c r="AT124"/>
  <c r="AS124"/>
  <c r="AR124"/>
  <c r="AQ124"/>
  <c r="AP124"/>
  <c r="AO124"/>
  <c r="AN124"/>
  <c r="AM124"/>
  <c r="AL124"/>
  <c r="AK124"/>
  <c r="AJ124"/>
  <c r="AI124"/>
  <c r="AH124"/>
  <c r="AG124"/>
  <c r="AF124"/>
  <c r="AE124"/>
  <c r="AD124"/>
  <c r="AC124"/>
  <c r="AB124"/>
  <c r="AA124"/>
  <c r="Z124"/>
  <c r="Y124"/>
  <c r="X124"/>
  <c r="W124"/>
  <c r="V124"/>
  <c r="U124"/>
  <c r="T124"/>
  <c r="S124"/>
  <c r="R124"/>
  <c r="Q124"/>
  <c r="P124"/>
  <c r="O124"/>
  <c r="N124"/>
  <c r="M124"/>
  <c r="L124"/>
  <c r="K124"/>
  <c r="J124"/>
  <c r="I124"/>
  <c r="H124"/>
  <c r="G124"/>
  <c r="F124"/>
  <c r="E124"/>
  <c r="D124"/>
  <c r="C124"/>
  <c r="B124"/>
  <c r="AC123"/>
  <c r="AP122"/>
  <c r="AH122"/>
  <c r="Z122"/>
  <c r="R122"/>
  <c r="J122"/>
  <c r="B122"/>
  <c r="AD119"/>
  <c r="L119"/>
  <c r="D100"/>
  <c r="C100"/>
  <c r="B100"/>
  <c r="D83"/>
  <c r="C83"/>
  <c r="B83"/>
  <c r="D66"/>
  <c r="C66"/>
  <c r="B66"/>
  <c r="D49"/>
  <c r="C49"/>
  <c r="B49"/>
  <c r="D32"/>
  <c r="C32"/>
  <c r="B32"/>
  <c r="B16"/>
  <c r="B2"/>
  <c r="L479" s="1"/>
  <c r="P446" i="3"/>
  <c r="O446"/>
  <c r="N446"/>
  <c r="M446"/>
  <c r="L446"/>
  <c r="K446"/>
  <c r="J446"/>
  <c r="I446"/>
  <c r="H446"/>
  <c r="F446"/>
  <c r="E446"/>
  <c r="D446"/>
  <c r="C446"/>
  <c r="P442"/>
  <c r="O442"/>
  <c r="N442"/>
  <c r="M442"/>
  <c r="L442"/>
  <c r="K442"/>
  <c r="J442"/>
  <c r="I442"/>
  <c r="H442"/>
  <c r="G442"/>
  <c r="F442"/>
  <c r="E442"/>
  <c r="D442"/>
  <c r="C442"/>
  <c r="B442"/>
  <c r="P425"/>
  <c r="O425"/>
  <c r="N425"/>
  <c r="M425"/>
  <c r="L425"/>
  <c r="K425"/>
  <c r="J425"/>
  <c r="I425"/>
  <c r="H425"/>
  <c r="F425"/>
  <c r="E425"/>
  <c r="D425"/>
  <c r="C425"/>
  <c r="P421"/>
  <c r="O421"/>
  <c r="N421"/>
  <c r="M421"/>
  <c r="L421"/>
  <c r="K421"/>
  <c r="J421"/>
  <c r="I421"/>
  <c r="H421"/>
  <c r="G421"/>
  <c r="F421"/>
  <c r="E421"/>
  <c r="D421"/>
  <c r="C421"/>
  <c r="B421"/>
  <c r="P404"/>
  <c r="O404"/>
  <c r="N404"/>
  <c r="M404"/>
  <c r="L404"/>
  <c r="K404"/>
  <c r="J404"/>
  <c r="I404"/>
  <c r="H404"/>
  <c r="F404"/>
  <c r="E404"/>
  <c r="D404"/>
  <c r="C404"/>
  <c r="P400"/>
  <c r="O400"/>
  <c r="N400"/>
  <c r="M400"/>
  <c r="L400"/>
  <c r="K400"/>
  <c r="J400"/>
  <c r="I400"/>
  <c r="H400"/>
  <c r="G400"/>
  <c r="F400"/>
  <c r="E400"/>
  <c r="D400"/>
  <c r="C400"/>
  <c r="B400"/>
  <c r="M383"/>
  <c r="L383"/>
  <c r="K383"/>
  <c r="J383"/>
  <c r="I383"/>
  <c r="H383"/>
  <c r="G383"/>
  <c r="E383"/>
  <c r="D383"/>
  <c r="C383"/>
  <c r="M379"/>
  <c r="L379"/>
  <c r="K379"/>
  <c r="J379"/>
  <c r="I379"/>
  <c r="H379"/>
  <c r="G379"/>
  <c r="F379"/>
  <c r="E379"/>
  <c r="D379"/>
  <c r="C379"/>
  <c r="B379"/>
  <c r="M363"/>
  <c r="L363"/>
  <c r="K363"/>
  <c r="J363"/>
  <c r="I363"/>
  <c r="H363"/>
  <c r="G363"/>
  <c r="E363"/>
  <c r="D363"/>
  <c r="C363"/>
  <c r="M359"/>
  <c r="L359"/>
  <c r="K359"/>
  <c r="J359"/>
  <c r="I359"/>
  <c r="H359"/>
  <c r="G359"/>
  <c r="F359"/>
  <c r="E359"/>
  <c r="D359"/>
  <c r="C359"/>
  <c r="B359"/>
  <c r="M343"/>
  <c r="L343"/>
  <c r="K343"/>
  <c r="J343"/>
  <c r="I343"/>
  <c r="H343"/>
  <c r="G343"/>
  <c r="E343"/>
  <c r="D343"/>
  <c r="C343"/>
  <c r="M339"/>
  <c r="L339"/>
  <c r="K339"/>
  <c r="J339"/>
  <c r="I339"/>
  <c r="H339"/>
  <c r="G339"/>
  <c r="F339"/>
  <c r="E339"/>
  <c r="D339"/>
  <c r="C339"/>
  <c r="B339"/>
  <c r="O319"/>
  <c r="N319"/>
  <c r="M319"/>
  <c r="L319"/>
  <c r="K319"/>
  <c r="J319"/>
  <c r="I319"/>
  <c r="H319"/>
  <c r="G319"/>
  <c r="F319"/>
  <c r="E319"/>
  <c r="D319"/>
  <c r="C319"/>
  <c r="B319"/>
  <c r="O298"/>
  <c r="N298"/>
  <c r="M298"/>
  <c r="L298"/>
  <c r="K298"/>
  <c r="J298"/>
  <c r="I298"/>
  <c r="H298"/>
  <c r="G298"/>
  <c r="F298"/>
  <c r="E298"/>
  <c r="D298"/>
  <c r="C298"/>
  <c r="B298"/>
  <c r="O277"/>
  <c r="N277"/>
  <c r="M277"/>
  <c r="L277"/>
  <c r="K277"/>
  <c r="J277"/>
  <c r="I277"/>
  <c r="H277"/>
  <c r="G277"/>
  <c r="F277"/>
  <c r="E277"/>
  <c r="D277"/>
  <c r="C277"/>
  <c r="B277"/>
  <c r="AP260"/>
  <c r="AH260"/>
  <c r="Z260"/>
  <c r="R260"/>
  <c r="J260"/>
  <c r="B260"/>
  <c r="AW256"/>
  <c r="AV256"/>
  <c r="AU256"/>
  <c r="AT256"/>
  <c r="AS256"/>
  <c r="AR256"/>
  <c r="AQ256"/>
  <c r="AP256"/>
  <c r="AO256"/>
  <c r="AN256"/>
  <c r="AM256"/>
  <c r="AL256"/>
  <c r="AK256"/>
  <c r="AJ256"/>
  <c r="AI256"/>
  <c r="AH256"/>
  <c r="AG256"/>
  <c r="AF256"/>
  <c r="AE256"/>
  <c r="AD256"/>
  <c r="AC256"/>
  <c r="AB256"/>
  <c r="AA256"/>
  <c r="Z256"/>
  <c r="Y256"/>
  <c r="X256"/>
  <c r="W256"/>
  <c r="V256"/>
  <c r="U256"/>
  <c r="T256"/>
  <c r="S256"/>
  <c r="R256"/>
  <c r="Q256"/>
  <c r="P256"/>
  <c r="O256"/>
  <c r="N256"/>
  <c r="M256"/>
  <c r="L256"/>
  <c r="K256"/>
  <c r="J256"/>
  <c r="I256"/>
  <c r="H256"/>
  <c r="G256"/>
  <c r="F256"/>
  <c r="E256"/>
  <c r="D256"/>
  <c r="C256"/>
  <c r="B256"/>
  <c r="AP239"/>
  <c r="AH239"/>
  <c r="Z239"/>
  <c r="R239"/>
  <c r="J239"/>
  <c r="B239"/>
  <c r="AW235"/>
  <c r="AV235"/>
  <c r="AU235"/>
  <c r="AT235"/>
  <c r="AS235"/>
  <c r="AR235"/>
  <c r="AQ235"/>
  <c r="AP235"/>
  <c r="AO235"/>
  <c r="AN235"/>
  <c r="AM235"/>
  <c r="AL235"/>
  <c r="AK235"/>
  <c r="AJ235"/>
  <c r="AI235"/>
  <c r="AH235"/>
  <c r="AG235"/>
  <c r="AF235"/>
  <c r="AE235"/>
  <c r="AD235"/>
  <c r="AC235"/>
  <c r="AB235"/>
  <c r="AA235"/>
  <c r="Z235"/>
  <c r="Y235"/>
  <c r="X235"/>
  <c r="W235"/>
  <c r="V235"/>
  <c r="U235"/>
  <c r="T235"/>
  <c r="S235"/>
  <c r="R235"/>
  <c r="Q235"/>
  <c r="P235"/>
  <c r="O235"/>
  <c r="N235"/>
  <c r="M235"/>
  <c r="L235"/>
  <c r="K235"/>
  <c r="J235"/>
  <c r="I235"/>
  <c r="H235"/>
  <c r="G235"/>
  <c r="F235"/>
  <c r="E235"/>
  <c r="D235"/>
  <c r="C235"/>
  <c r="B235"/>
  <c r="AP218"/>
  <c r="AH218"/>
  <c r="Z218"/>
  <c r="R218"/>
  <c r="J218"/>
  <c r="B218"/>
  <c r="AW214"/>
  <c r="AV214"/>
  <c r="AU214"/>
  <c r="AT214"/>
  <c r="AS214"/>
  <c r="AR214"/>
  <c r="AQ214"/>
  <c r="AP214"/>
  <c r="AO214"/>
  <c r="AN214"/>
  <c r="AM214"/>
  <c r="AL214"/>
  <c r="AK214"/>
  <c r="AJ214"/>
  <c r="AI214"/>
  <c r="AH214"/>
  <c r="AG214"/>
  <c r="AF214"/>
  <c r="AE214"/>
  <c r="AD214"/>
  <c r="AC214"/>
  <c r="AB214"/>
  <c r="AA214"/>
  <c r="Z214"/>
  <c r="Y214"/>
  <c r="X214"/>
  <c r="W214"/>
  <c r="V214"/>
  <c r="U214"/>
  <c r="T214"/>
  <c r="S214"/>
  <c r="R214"/>
  <c r="Q214"/>
  <c r="P214"/>
  <c r="O214"/>
  <c r="N214"/>
  <c r="M214"/>
  <c r="L214"/>
  <c r="K214"/>
  <c r="J214"/>
  <c r="I214"/>
  <c r="H214"/>
  <c r="G214"/>
  <c r="F214"/>
  <c r="E214"/>
  <c r="D214"/>
  <c r="C214"/>
  <c r="B214"/>
  <c r="D193"/>
  <c r="C193"/>
  <c r="B193"/>
  <c r="AP180"/>
  <c r="AH180"/>
  <c r="Z180"/>
  <c r="R180"/>
  <c r="J180"/>
  <c r="B180"/>
  <c r="AW176"/>
  <c r="AV176"/>
  <c r="AU176"/>
  <c r="AT176"/>
  <c r="AS176"/>
  <c r="AR176"/>
  <c r="AQ176"/>
  <c r="AP176"/>
  <c r="AO176"/>
  <c r="AN176"/>
  <c r="AM176"/>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E176"/>
  <c r="D176"/>
  <c r="C176"/>
  <c r="B176"/>
  <c r="AP160"/>
  <c r="AH160"/>
  <c r="Z160"/>
  <c r="R160"/>
  <c r="J160"/>
  <c r="B160"/>
  <c r="AW156"/>
  <c r="AV156"/>
  <c r="AU156"/>
  <c r="AT156"/>
  <c r="AS156"/>
  <c r="AR156"/>
  <c r="AQ156"/>
  <c r="AP156"/>
  <c r="AO156"/>
  <c r="AN156"/>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E156"/>
  <c r="D156"/>
  <c r="C156"/>
  <c r="B156"/>
  <c r="AP140"/>
  <c r="AH140"/>
  <c r="Z140"/>
  <c r="R140"/>
  <c r="J140"/>
  <c r="B140"/>
  <c r="AW136"/>
  <c r="AV136"/>
  <c r="AU136"/>
  <c r="AT136"/>
  <c r="AS136"/>
  <c r="AR136"/>
  <c r="AQ136"/>
  <c r="AP136"/>
  <c r="AO136"/>
  <c r="AN136"/>
  <c r="AM136"/>
  <c r="AL136"/>
  <c r="AK136"/>
  <c r="AJ136"/>
  <c r="AI136"/>
  <c r="AH136"/>
  <c r="AG136"/>
  <c r="AF136"/>
  <c r="AE136"/>
  <c r="AD136"/>
  <c r="AC136"/>
  <c r="AB136"/>
  <c r="AA136"/>
  <c r="Z136"/>
  <c r="Y136"/>
  <c r="X136"/>
  <c r="W136"/>
  <c r="V136"/>
  <c r="U136"/>
  <c r="T136"/>
  <c r="S136"/>
  <c r="R136"/>
  <c r="Q136"/>
  <c r="P136"/>
  <c r="O136"/>
  <c r="N136"/>
  <c r="M136"/>
  <c r="L136"/>
  <c r="K136"/>
  <c r="J136"/>
  <c r="I136"/>
  <c r="H136"/>
  <c r="G136"/>
  <c r="F136"/>
  <c r="E136"/>
  <c r="D136"/>
  <c r="C136"/>
  <c r="B136"/>
  <c r="AO121" i="5" l="1"/>
  <c r="AS123"/>
  <c r="Q168"/>
  <c r="R242" i="7"/>
  <c r="R241"/>
  <c r="Q241" s="1"/>
  <c r="AV231" i="5"/>
  <c r="AC257"/>
  <c r="L281"/>
  <c r="Y141"/>
  <c r="AR230"/>
  <c r="W255"/>
  <c r="AC260"/>
  <c r="W118"/>
  <c r="AV166"/>
  <c r="AT170"/>
  <c r="AM143"/>
  <c r="AH146"/>
  <c r="U143"/>
  <c r="N146"/>
  <c r="AR141"/>
  <c r="AO118"/>
  <c r="G141"/>
  <c r="AQ165"/>
  <c r="AK120"/>
  <c r="M123"/>
  <c r="C143"/>
  <c r="S120"/>
  <c r="AJ191"/>
  <c r="B331"/>
  <c r="AF142"/>
  <c r="AV119"/>
  <c r="N142"/>
  <c r="AD190"/>
  <c r="I360"/>
  <c r="B7"/>
  <c r="C118"/>
  <c r="AM118"/>
  <c r="I119"/>
  <c r="AB119"/>
  <c r="AT119"/>
  <c r="P120"/>
  <c r="AI120"/>
  <c r="Y121"/>
  <c r="Y123"/>
  <c r="AO123"/>
  <c r="C141"/>
  <c r="AM141"/>
  <c r="I142"/>
  <c r="AB142"/>
  <c r="AT142"/>
  <c r="P143"/>
  <c r="AI143"/>
  <c r="Y144"/>
  <c r="AD146"/>
  <c r="AO165"/>
  <c r="AS166"/>
  <c r="AL167"/>
  <c r="AS170"/>
  <c r="W189"/>
  <c r="AC190"/>
  <c r="AD191"/>
  <c r="AO230"/>
  <c r="AQ231"/>
  <c r="O255"/>
  <c r="I257"/>
  <c r="AB260"/>
  <c r="K281"/>
  <c r="H330"/>
  <c r="L431"/>
  <c r="N480"/>
  <c r="B3"/>
  <c r="T118"/>
  <c r="H119"/>
  <c r="AA119"/>
  <c r="AS119"/>
  <c r="O120"/>
  <c r="AG120"/>
  <c r="Q121"/>
  <c r="X123"/>
  <c r="AN123"/>
  <c r="T141"/>
  <c r="H142"/>
  <c r="AA142"/>
  <c r="AS142"/>
  <c r="O143"/>
  <c r="AG143"/>
  <c r="Q144"/>
  <c r="AB146"/>
  <c r="AW146"/>
  <c r="AE166"/>
  <c r="AK167"/>
  <c r="AN170"/>
  <c r="W190"/>
  <c r="S191"/>
  <c r="AN194"/>
  <c r="AJ230"/>
  <c r="AF231"/>
  <c r="AO233"/>
  <c r="AV256"/>
  <c r="R260"/>
  <c r="AU280"/>
  <c r="AK282"/>
  <c r="E357"/>
  <c r="G409"/>
  <c r="C430"/>
  <c r="N505"/>
  <c r="F505"/>
  <c r="M504"/>
  <c r="E504"/>
  <c r="O505"/>
  <c r="G505"/>
  <c r="N504"/>
  <c r="F504"/>
  <c r="B508"/>
  <c r="P505"/>
  <c r="H505"/>
  <c r="O504"/>
  <c r="G504"/>
  <c r="B503"/>
  <c r="G508"/>
  <c r="I505"/>
  <c r="P504"/>
  <c r="H504"/>
  <c r="G503"/>
  <c r="E505"/>
  <c r="D504"/>
  <c r="J505"/>
  <c r="L505"/>
  <c r="M505"/>
  <c r="I504"/>
  <c r="K505"/>
  <c r="K504"/>
  <c r="L504"/>
  <c r="B504"/>
  <c r="D505"/>
  <c r="J504"/>
  <c r="C504"/>
  <c r="B505"/>
  <c r="L503"/>
  <c r="C505"/>
  <c r="J480"/>
  <c r="B480"/>
  <c r="I479"/>
  <c r="L478"/>
  <c r="O455"/>
  <c r="G455"/>
  <c r="N454"/>
  <c r="F454"/>
  <c r="I434"/>
  <c r="I431"/>
  <c r="M430"/>
  <c r="E430"/>
  <c r="H409"/>
  <c r="H406"/>
  <c r="L405"/>
  <c r="D405"/>
  <c r="L385"/>
  <c r="D385"/>
  <c r="K382"/>
  <c r="C382"/>
  <c r="G381"/>
  <c r="B380"/>
  <c r="N360"/>
  <c r="F360"/>
  <c r="J357"/>
  <c r="B357"/>
  <c r="H356"/>
  <c r="N355"/>
  <c r="F355"/>
  <c r="J335"/>
  <c r="B335"/>
  <c r="N332"/>
  <c r="F332"/>
  <c r="L331"/>
  <c r="D331"/>
  <c r="J330"/>
  <c r="B330"/>
  <c r="N310"/>
  <c r="F310"/>
  <c r="J307"/>
  <c r="B307"/>
  <c r="H306"/>
  <c r="N305"/>
  <c r="F305"/>
  <c r="AW285"/>
  <c r="AO285"/>
  <c r="AG285"/>
  <c r="Y285"/>
  <c r="Q285"/>
  <c r="AW283"/>
  <c r="AU282"/>
  <c r="AL282"/>
  <c r="AC282"/>
  <c r="T282"/>
  <c r="K282"/>
  <c r="AW281"/>
  <c r="AN281"/>
  <c r="AE281"/>
  <c r="V281"/>
  <c r="M281"/>
  <c r="D281"/>
  <c r="AQ280"/>
  <c r="AG280"/>
  <c r="X280"/>
  <c r="O280"/>
  <c r="AT260"/>
  <c r="AL260"/>
  <c r="AD260"/>
  <c r="V260"/>
  <c r="N260"/>
  <c r="Q258"/>
  <c r="AQ257"/>
  <c r="AG257"/>
  <c r="X257"/>
  <c r="O257"/>
  <c r="F257"/>
  <c r="AS256"/>
  <c r="AJ256"/>
  <c r="AA256"/>
  <c r="Q256"/>
  <c r="H256"/>
  <c r="AU255"/>
  <c r="T255"/>
  <c r="K255"/>
  <c r="AR235"/>
  <c r="AJ235"/>
  <c r="AB235"/>
  <c r="T235"/>
  <c r="L235"/>
  <c r="I233"/>
  <c r="AO232"/>
  <c r="AF232"/>
  <c r="W232"/>
  <c r="N232"/>
  <c r="K480"/>
  <c r="C480"/>
  <c r="J479"/>
  <c r="B479"/>
  <c r="B458"/>
  <c r="P455"/>
  <c r="H455"/>
  <c r="O454"/>
  <c r="G454"/>
  <c r="B453"/>
  <c r="J434"/>
  <c r="B434"/>
  <c r="J431"/>
  <c r="B431"/>
  <c r="F430"/>
  <c r="I409"/>
  <c r="I406"/>
  <c r="M405"/>
  <c r="E405"/>
  <c r="M385"/>
  <c r="E385"/>
  <c r="L382"/>
  <c r="D382"/>
  <c r="H381"/>
  <c r="F380"/>
  <c r="O360"/>
  <c r="G360"/>
  <c r="K357"/>
  <c r="C357"/>
  <c r="I356"/>
  <c r="O355"/>
  <c r="G355"/>
  <c r="K335"/>
  <c r="C335"/>
  <c r="O332"/>
  <c r="G332"/>
  <c r="M331"/>
  <c r="E331"/>
  <c r="K330"/>
  <c r="C330"/>
  <c r="O310"/>
  <c r="G310"/>
  <c r="K307"/>
  <c r="C307"/>
  <c r="I306"/>
  <c r="O305"/>
  <c r="G305"/>
  <c r="AP285"/>
  <c r="AH285"/>
  <c r="Z285"/>
  <c r="R285"/>
  <c r="J285"/>
  <c r="AV282"/>
  <c r="AM282"/>
  <c r="AD282"/>
  <c r="U282"/>
  <c r="L282"/>
  <c r="C282"/>
  <c r="AO281"/>
  <c r="AF281"/>
  <c r="W281"/>
  <c r="N281"/>
  <c r="E281"/>
  <c r="AR280"/>
  <c r="AI280"/>
  <c r="Y280"/>
  <c r="P280"/>
  <c r="G280"/>
  <c r="AU260"/>
  <c r="AM260"/>
  <c r="AE260"/>
  <c r="W260"/>
  <c r="O260"/>
  <c r="Y258"/>
  <c r="AR257"/>
  <c r="AI257"/>
  <c r="Y257"/>
  <c r="P257"/>
  <c r="G257"/>
  <c r="AT256"/>
  <c r="AK256"/>
  <c r="AB256"/>
  <c r="S256"/>
  <c r="I256"/>
  <c r="AV255"/>
  <c r="AM255"/>
  <c r="L255"/>
  <c r="C255"/>
  <c r="AS235"/>
  <c r="AK235"/>
  <c r="AC235"/>
  <c r="U235"/>
  <c r="M235"/>
  <c r="Q233"/>
  <c r="AQ232"/>
  <c r="AG232"/>
  <c r="X232"/>
  <c r="L480"/>
  <c r="D480"/>
  <c r="K479"/>
  <c r="C479"/>
  <c r="G458"/>
  <c r="I455"/>
  <c r="I457" s="1"/>
  <c r="P454"/>
  <c r="H454"/>
  <c r="G453"/>
  <c r="K434"/>
  <c r="C434"/>
  <c r="K431"/>
  <c r="C431"/>
  <c r="G430"/>
  <c r="B429"/>
  <c r="J409"/>
  <c r="B409"/>
  <c r="J406"/>
  <c r="B406"/>
  <c r="F405"/>
  <c r="F385"/>
  <c r="M382"/>
  <c r="E382"/>
  <c r="I381"/>
  <c r="J380"/>
  <c r="H360"/>
  <c r="L357"/>
  <c r="D357"/>
  <c r="J356"/>
  <c r="B356"/>
  <c r="H355"/>
  <c r="L335"/>
  <c r="D335"/>
  <c r="H332"/>
  <c r="N331"/>
  <c r="F331"/>
  <c r="L330"/>
  <c r="D330"/>
  <c r="H310"/>
  <c r="L307"/>
  <c r="D307"/>
  <c r="J306"/>
  <c r="B306"/>
  <c r="H305"/>
  <c r="AQ285"/>
  <c r="AI285"/>
  <c r="AA285"/>
  <c r="S285"/>
  <c r="K285"/>
  <c r="AW282"/>
  <c r="AN282"/>
  <c r="AE282"/>
  <c r="V282"/>
  <c r="M282"/>
  <c r="D282"/>
  <c r="AQ281"/>
  <c r="AG281"/>
  <c r="X281"/>
  <c r="O281"/>
  <c r="F281"/>
  <c r="AJ280"/>
  <c r="AA280"/>
  <c r="Q280"/>
  <c r="H280"/>
  <c r="AV260"/>
  <c r="AN260"/>
  <c r="AF260"/>
  <c r="X260"/>
  <c r="P260"/>
  <c r="AG258"/>
  <c r="AS257"/>
  <c r="AJ257"/>
  <c r="AA257"/>
  <c r="Q257"/>
  <c r="H257"/>
  <c r="AU256"/>
  <c r="AL256"/>
  <c r="AC256"/>
  <c r="T256"/>
  <c r="K256"/>
  <c r="AW255"/>
  <c r="AN255"/>
  <c r="AE255"/>
  <c r="D255"/>
  <c r="AT235"/>
  <c r="AL235"/>
  <c r="AD235"/>
  <c r="V235"/>
  <c r="N235"/>
  <c r="Y233"/>
  <c r="AR232"/>
  <c r="AI232"/>
  <c r="Y232"/>
  <c r="B483"/>
  <c r="O480"/>
  <c r="G480"/>
  <c r="N479"/>
  <c r="F479"/>
  <c r="L455"/>
  <c r="D455"/>
  <c r="K454"/>
  <c r="C454"/>
  <c r="F434"/>
  <c r="F431"/>
  <c r="J430"/>
  <c r="B430"/>
  <c r="M409"/>
  <c r="E409"/>
  <c r="M406"/>
  <c r="E406"/>
  <c r="I405"/>
  <c r="J404"/>
  <c r="I385"/>
  <c r="H382"/>
  <c r="L381"/>
  <c r="D381"/>
  <c r="K360"/>
  <c r="C360"/>
  <c r="O357"/>
  <c r="G357"/>
  <c r="M356"/>
  <c r="E356"/>
  <c r="K355"/>
  <c r="C355"/>
  <c r="O335"/>
  <c r="G335"/>
  <c r="K332"/>
  <c r="C332"/>
  <c r="I331"/>
  <c r="O330"/>
  <c r="G330"/>
  <c r="K310"/>
  <c r="C310"/>
  <c r="O307"/>
  <c r="G307"/>
  <c r="M306"/>
  <c r="E306"/>
  <c r="K305"/>
  <c r="C305"/>
  <c r="AT285"/>
  <c r="AL285"/>
  <c r="AD285"/>
  <c r="V285"/>
  <c r="N285"/>
  <c r="Y283"/>
  <c r="AR282"/>
  <c r="AI282"/>
  <c r="Y282"/>
  <c r="P282"/>
  <c r="G282"/>
  <c r="AT281"/>
  <c r="AK281"/>
  <c r="AB281"/>
  <c r="S281"/>
  <c r="I281"/>
  <c r="AV280"/>
  <c r="AM280"/>
  <c r="L280"/>
  <c r="C280"/>
  <c r="AQ260"/>
  <c r="AI260"/>
  <c r="AA260"/>
  <c r="S260"/>
  <c r="K260"/>
  <c r="AV257"/>
  <c r="AM257"/>
  <c r="AD257"/>
  <c r="U257"/>
  <c r="L257"/>
  <c r="C257"/>
  <c r="AO256"/>
  <c r="AF256"/>
  <c r="W256"/>
  <c r="N256"/>
  <c r="E256"/>
  <c r="AR255"/>
  <c r="AI255"/>
  <c r="Y255"/>
  <c r="P255"/>
  <c r="G255"/>
  <c r="AW235"/>
  <c r="AO235"/>
  <c r="AG235"/>
  <c r="Y235"/>
  <c r="Q235"/>
  <c r="AW233"/>
  <c r="AU232"/>
  <c r="AL232"/>
  <c r="AC232"/>
  <c r="F480"/>
  <c r="E479"/>
  <c r="B455"/>
  <c r="L453"/>
  <c r="G434"/>
  <c r="K430"/>
  <c r="C409"/>
  <c r="K406"/>
  <c r="G405"/>
  <c r="J385"/>
  <c r="M381"/>
  <c r="M384" s="1"/>
  <c r="M357"/>
  <c r="K356"/>
  <c r="I355"/>
  <c r="I335"/>
  <c r="E332"/>
  <c r="C331"/>
  <c r="B310"/>
  <c r="N307"/>
  <c r="L306"/>
  <c r="J305"/>
  <c r="AK285"/>
  <c r="U285"/>
  <c r="AT282"/>
  <c r="AB282"/>
  <c r="I282"/>
  <c r="AM281"/>
  <c r="U281"/>
  <c r="C281"/>
  <c r="AF280"/>
  <c r="AK260"/>
  <c r="U260"/>
  <c r="AW258"/>
  <c r="AL257"/>
  <c r="T257"/>
  <c r="AW256"/>
  <c r="AE256"/>
  <c r="M256"/>
  <c r="AQ255"/>
  <c r="X255"/>
  <c r="AV235"/>
  <c r="AF235"/>
  <c r="P235"/>
  <c r="AT232"/>
  <c r="AB232"/>
  <c r="O232"/>
  <c r="E232"/>
  <c r="AR231"/>
  <c r="AI231"/>
  <c r="Y231"/>
  <c r="P231"/>
  <c r="G231"/>
  <c r="AB230"/>
  <c r="S230"/>
  <c r="I230"/>
  <c r="AR194"/>
  <c r="AJ194"/>
  <c r="AB194"/>
  <c r="T194"/>
  <c r="L194"/>
  <c r="I192"/>
  <c r="AO191"/>
  <c r="AF191"/>
  <c r="W191"/>
  <c r="N191"/>
  <c r="E191"/>
  <c r="AR190"/>
  <c r="AI190"/>
  <c r="AI193" s="1"/>
  <c r="Y190"/>
  <c r="P190"/>
  <c r="G190"/>
  <c r="AB189"/>
  <c r="S189"/>
  <c r="I189"/>
  <c r="AP170"/>
  <c r="AH170"/>
  <c r="Z170"/>
  <c r="R170"/>
  <c r="J170"/>
  <c r="AV167"/>
  <c r="AM167"/>
  <c r="AD167"/>
  <c r="U167"/>
  <c r="L167"/>
  <c r="C167"/>
  <c r="AO166"/>
  <c r="AF166"/>
  <c r="W166"/>
  <c r="N166"/>
  <c r="E166"/>
  <c r="AR165"/>
  <c r="AI165"/>
  <c r="Y165"/>
  <c r="P165"/>
  <c r="G165"/>
  <c r="AQ146"/>
  <c r="AI146"/>
  <c r="AA146"/>
  <c r="S146"/>
  <c r="K146"/>
  <c r="H480"/>
  <c r="G479"/>
  <c r="C455"/>
  <c r="B454"/>
  <c r="H434"/>
  <c r="L430"/>
  <c r="D409"/>
  <c r="L406"/>
  <c r="H405"/>
  <c r="K385"/>
  <c r="B382"/>
  <c r="B360"/>
  <c r="N357"/>
  <c r="L356"/>
  <c r="J355"/>
  <c r="M335"/>
  <c r="I332"/>
  <c r="G331"/>
  <c r="E330"/>
  <c r="D310"/>
  <c r="N306"/>
  <c r="L305"/>
  <c r="AM285"/>
  <c r="W285"/>
  <c r="I283"/>
  <c r="AF282"/>
  <c r="N282"/>
  <c r="AR281"/>
  <c r="Y281"/>
  <c r="G281"/>
  <c r="S280"/>
  <c r="AO260"/>
  <c r="Y260"/>
  <c r="AN257"/>
  <c r="V257"/>
  <c r="D257"/>
  <c r="AG256"/>
  <c r="O256"/>
  <c r="AA255"/>
  <c r="H255"/>
  <c r="AH235"/>
  <c r="R235"/>
  <c r="AV232"/>
  <c r="AD232"/>
  <c r="P232"/>
  <c r="F232"/>
  <c r="AS231"/>
  <c r="AJ231"/>
  <c r="AA231"/>
  <c r="Q231"/>
  <c r="H231"/>
  <c r="AU230"/>
  <c r="T230"/>
  <c r="K230"/>
  <c r="AS194"/>
  <c r="AK194"/>
  <c r="AC194"/>
  <c r="U194"/>
  <c r="M194"/>
  <c r="Q192"/>
  <c r="AQ191"/>
  <c r="AG191"/>
  <c r="X191"/>
  <c r="O191"/>
  <c r="F191"/>
  <c r="AS190"/>
  <c r="AJ190"/>
  <c r="AA190"/>
  <c r="Q190"/>
  <c r="H190"/>
  <c r="AU189"/>
  <c r="T189"/>
  <c r="K189"/>
  <c r="AQ170"/>
  <c r="AI170"/>
  <c r="AA170"/>
  <c r="S170"/>
  <c r="K170"/>
  <c r="AW167"/>
  <c r="AN167"/>
  <c r="AE167"/>
  <c r="V167"/>
  <c r="M167"/>
  <c r="D167"/>
  <c r="AQ166"/>
  <c r="AG166"/>
  <c r="X166"/>
  <c r="O166"/>
  <c r="F166"/>
  <c r="AJ165"/>
  <c r="AA165"/>
  <c r="Q165"/>
  <c r="H165"/>
  <c r="I480"/>
  <c r="H479"/>
  <c r="E455"/>
  <c r="D454"/>
  <c r="L434"/>
  <c r="D431"/>
  <c r="F429"/>
  <c r="F409"/>
  <c r="J405"/>
  <c r="F382"/>
  <c r="B381"/>
  <c r="D360"/>
  <c r="N356"/>
  <c r="L355"/>
  <c r="N335"/>
  <c r="J332"/>
  <c r="H331"/>
  <c r="F330"/>
  <c r="E310"/>
  <c r="O306"/>
  <c r="M305"/>
  <c r="AN285"/>
  <c r="X285"/>
  <c r="Q283"/>
  <c r="AG282"/>
  <c r="O282"/>
  <c r="AS281"/>
  <c r="AA281"/>
  <c r="H281"/>
  <c r="T280"/>
  <c r="AP260"/>
  <c r="Z260"/>
  <c r="J260"/>
  <c r="AO257"/>
  <c r="W257"/>
  <c r="E257"/>
  <c r="AI256"/>
  <c r="P256"/>
  <c r="AB255"/>
  <c r="I255"/>
  <c r="AI235"/>
  <c r="S235"/>
  <c r="AW232"/>
  <c r="AE232"/>
  <c r="Q232"/>
  <c r="G232"/>
  <c r="AT231"/>
  <c r="AK231"/>
  <c r="AB231"/>
  <c r="S231"/>
  <c r="I231"/>
  <c r="AV230"/>
  <c r="AM230"/>
  <c r="L230"/>
  <c r="C230"/>
  <c r="AT194"/>
  <c r="AL194"/>
  <c r="AD194"/>
  <c r="V194"/>
  <c r="N194"/>
  <c r="Y192"/>
  <c r="AR191"/>
  <c r="AI191"/>
  <c r="Y191"/>
  <c r="P191"/>
  <c r="G191"/>
  <c r="AT190"/>
  <c r="AK190"/>
  <c r="AB190"/>
  <c r="S190"/>
  <c r="I190"/>
  <c r="AV189"/>
  <c r="AM189"/>
  <c r="L189"/>
  <c r="C189"/>
  <c r="AR170"/>
  <c r="AJ170"/>
  <c r="AB170"/>
  <c r="T170"/>
  <c r="L170"/>
  <c r="I168"/>
  <c r="AO167"/>
  <c r="AF167"/>
  <c r="W167"/>
  <c r="N167"/>
  <c r="E167"/>
  <c r="AR166"/>
  <c r="AI166"/>
  <c r="Y166"/>
  <c r="P166"/>
  <c r="G166"/>
  <c r="AB165"/>
  <c r="S165"/>
  <c r="I165"/>
  <c r="AS146"/>
  <c r="AK146"/>
  <c r="AC146"/>
  <c r="U146"/>
  <c r="M146"/>
  <c r="G483"/>
  <c r="P480"/>
  <c r="O479"/>
  <c r="B478"/>
  <c r="K455"/>
  <c r="J454"/>
  <c r="H431"/>
  <c r="D430"/>
  <c r="L409"/>
  <c r="D406"/>
  <c r="F404"/>
  <c r="C385"/>
  <c r="J382"/>
  <c r="F381"/>
  <c r="J360"/>
  <c r="F357"/>
  <c r="D356"/>
  <c r="B355"/>
  <c r="B359" s="1"/>
  <c r="E335"/>
  <c r="O331"/>
  <c r="M330"/>
  <c r="L310"/>
  <c r="H307"/>
  <c r="F306"/>
  <c r="D305"/>
  <c r="AU285"/>
  <c r="AE285"/>
  <c r="O285"/>
  <c r="AO282"/>
  <c r="W282"/>
  <c r="E282"/>
  <c r="AI281"/>
  <c r="P281"/>
  <c r="AB280"/>
  <c r="I280"/>
  <c r="AW260"/>
  <c r="AG260"/>
  <c r="Q260"/>
  <c r="AW257"/>
  <c r="AE257"/>
  <c r="M257"/>
  <c r="AQ256"/>
  <c r="X256"/>
  <c r="F256"/>
  <c r="AJ255"/>
  <c r="Q255"/>
  <c r="AP235"/>
  <c r="Z235"/>
  <c r="J235"/>
  <c r="AM232"/>
  <c r="U232"/>
  <c r="K232"/>
  <c r="AW231"/>
  <c r="AN231"/>
  <c r="AE231"/>
  <c r="V231"/>
  <c r="M231"/>
  <c r="D231"/>
  <c r="AQ230"/>
  <c r="AG230"/>
  <c r="X230"/>
  <c r="O230"/>
  <c r="AW194"/>
  <c r="AO194"/>
  <c r="AG194"/>
  <c r="Y194"/>
  <c r="Q194"/>
  <c r="AW192"/>
  <c r="AU191"/>
  <c r="AL191"/>
  <c r="AC191"/>
  <c r="T191"/>
  <c r="K191"/>
  <c r="AW190"/>
  <c r="AN190"/>
  <c r="AE190"/>
  <c r="V190"/>
  <c r="M190"/>
  <c r="D190"/>
  <c r="AQ189"/>
  <c r="AG189"/>
  <c r="X189"/>
  <c r="O189"/>
  <c r="AU170"/>
  <c r="AM170"/>
  <c r="AE170"/>
  <c r="W170"/>
  <c r="O170"/>
  <c r="AG168"/>
  <c r="AS167"/>
  <c r="AJ167"/>
  <c r="AA167"/>
  <c r="Q167"/>
  <c r="H167"/>
  <c r="AU166"/>
  <c r="AL166"/>
  <c r="AC166"/>
  <c r="T166"/>
  <c r="K166"/>
  <c r="AW165"/>
  <c r="AN165"/>
  <c r="AE165"/>
  <c r="D165"/>
  <c r="M479"/>
  <c r="J455"/>
  <c r="D434"/>
  <c r="H430"/>
  <c r="G385"/>
  <c r="J381"/>
  <c r="L360"/>
  <c r="H357"/>
  <c r="D355"/>
  <c r="J331"/>
  <c r="M307"/>
  <c r="I305"/>
  <c r="T285"/>
  <c r="AQ282"/>
  <c r="F282"/>
  <c r="Q281"/>
  <c r="AH260"/>
  <c r="AU257"/>
  <c r="K257"/>
  <c r="V256"/>
  <c r="AG255"/>
  <c r="AN235"/>
  <c r="AA232"/>
  <c r="D232"/>
  <c r="AG231"/>
  <c r="O231"/>
  <c r="AA230"/>
  <c r="H230"/>
  <c r="AP194"/>
  <c r="Z194"/>
  <c r="J194"/>
  <c r="AM191"/>
  <c r="U191"/>
  <c r="C191"/>
  <c r="AF190"/>
  <c r="N190"/>
  <c r="AR189"/>
  <c r="Y189"/>
  <c r="G189"/>
  <c r="AV170"/>
  <c r="AF170"/>
  <c r="P170"/>
  <c r="AQ167"/>
  <c r="X167"/>
  <c r="F167"/>
  <c r="AJ166"/>
  <c r="Q166"/>
  <c r="AU165"/>
  <c r="K165"/>
  <c r="AO146"/>
  <c r="AE146"/>
  <c r="T146"/>
  <c r="AG144"/>
  <c r="AS143"/>
  <c r="AJ143"/>
  <c r="AA143"/>
  <c r="Q143"/>
  <c r="H143"/>
  <c r="AU142"/>
  <c r="AL142"/>
  <c r="AC142"/>
  <c r="T142"/>
  <c r="K142"/>
  <c r="AW141"/>
  <c r="AN141"/>
  <c r="AE141"/>
  <c r="D141"/>
  <c r="AP123"/>
  <c r="AH123"/>
  <c r="Z123"/>
  <c r="R123"/>
  <c r="J123"/>
  <c r="AV120"/>
  <c r="AM120"/>
  <c r="AD120"/>
  <c r="U120"/>
  <c r="L120"/>
  <c r="C120"/>
  <c r="AO119"/>
  <c r="AF119"/>
  <c r="W119"/>
  <c r="N119"/>
  <c r="E119"/>
  <c r="AR118"/>
  <c r="AI118"/>
  <c r="Y118"/>
  <c r="P118"/>
  <c r="G118"/>
  <c r="B4"/>
  <c r="E454"/>
  <c r="G431"/>
  <c r="C356"/>
  <c r="H335"/>
  <c r="AO283"/>
  <c r="AO280"/>
  <c r="AS260"/>
  <c r="AB257"/>
  <c r="C256"/>
  <c r="W235"/>
  <c r="AN232"/>
  <c r="W231"/>
  <c r="P230"/>
  <c r="AV194"/>
  <c r="AT191"/>
  <c r="AM190"/>
  <c r="AF189"/>
  <c r="AL170"/>
  <c r="AC167"/>
  <c r="V166"/>
  <c r="P479"/>
  <c r="M455"/>
  <c r="E434"/>
  <c r="I430"/>
  <c r="I433" s="1"/>
  <c r="B404"/>
  <c r="H385"/>
  <c r="K381"/>
  <c r="M360"/>
  <c r="I357"/>
  <c r="E355"/>
  <c r="K331"/>
  <c r="C306"/>
  <c r="AB285"/>
  <c r="AS282"/>
  <c r="H282"/>
  <c r="T281"/>
  <c r="AE280"/>
  <c r="AJ260"/>
  <c r="I258"/>
  <c r="N257"/>
  <c r="Y256"/>
  <c r="AQ235"/>
  <c r="K235"/>
  <c r="AJ232"/>
  <c r="H232"/>
  <c r="AL231"/>
  <c r="T231"/>
  <c r="AW230"/>
  <c r="AE230"/>
  <c r="AQ194"/>
  <c r="AA194"/>
  <c r="K194"/>
  <c r="AN191"/>
  <c r="V191"/>
  <c r="D191"/>
  <c r="AG190"/>
  <c r="O190"/>
  <c r="AA189"/>
  <c r="H189"/>
  <c r="AW170"/>
  <c r="AG170"/>
  <c r="Q170"/>
  <c r="AR167"/>
  <c r="Y167"/>
  <c r="G167"/>
  <c r="AK166"/>
  <c r="S166"/>
  <c r="AV165"/>
  <c r="L165"/>
  <c r="AP146"/>
  <c r="AF146"/>
  <c r="V146"/>
  <c r="J146"/>
  <c r="AO144"/>
  <c r="AT143"/>
  <c r="AK143"/>
  <c r="AB143"/>
  <c r="S143"/>
  <c r="I143"/>
  <c r="AV142"/>
  <c r="AM142"/>
  <c r="AD142"/>
  <c r="U142"/>
  <c r="L142"/>
  <c r="C142"/>
  <c r="AO141"/>
  <c r="AF141"/>
  <c r="W141"/>
  <c r="AQ123"/>
  <c r="AI123"/>
  <c r="AA123"/>
  <c r="S123"/>
  <c r="K123"/>
  <c r="AW120"/>
  <c r="AN120"/>
  <c r="AE120"/>
  <c r="V120"/>
  <c r="M120"/>
  <c r="D120"/>
  <c r="AQ119"/>
  <c r="AG119"/>
  <c r="X119"/>
  <c r="O119"/>
  <c r="F119"/>
  <c r="AJ118"/>
  <c r="AA118"/>
  <c r="Q118"/>
  <c r="H118"/>
  <c r="B5"/>
  <c r="M480"/>
  <c r="C405"/>
  <c r="I382"/>
  <c r="D332"/>
  <c r="AF285"/>
  <c r="AD281"/>
  <c r="L232"/>
  <c r="E231"/>
  <c r="AF194"/>
  <c r="I191"/>
  <c r="C190"/>
  <c r="V170"/>
  <c r="AU167"/>
  <c r="AN166"/>
  <c r="AG165"/>
  <c r="E480"/>
  <c r="N455"/>
  <c r="M434"/>
  <c r="E431"/>
  <c r="B405"/>
  <c r="G382"/>
  <c r="M355"/>
  <c r="F335"/>
  <c r="B332"/>
  <c r="D306"/>
  <c r="AC285"/>
  <c r="AG283"/>
  <c r="Q282"/>
  <c r="AC281"/>
  <c r="AN280"/>
  <c r="D280"/>
  <c r="AR260"/>
  <c r="L260"/>
  <c r="AO258"/>
  <c r="S257"/>
  <c r="AD256"/>
  <c r="AO255"/>
  <c r="AU235"/>
  <c r="O235"/>
  <c r="AK232"/>
  <c r="I232"/>
  <c r="AM231"/>
  <c r="U231"/>
  <c r="C231"/>
  <c r="AF230"/>
  <c r="AU194"/>
  <c r="AE194"/>
  <c r="O194"/>
  <c r="AS191"/>
  <c r="AA191"/>
  <c r="H191"/>
  <c r="AL190"/>
  <c r="T190"/>
  <c r="AW189"/>
  <c r="AE189"/>
  <c r="AK170"/>
  <c r="U170"/>
  <c r="AT167"/>
  <c r="AB167"/>
  <c r="I167"/>
  <c r="AM166"/>
  <c r="U166"/>
  <c r="C166"/>
  <c r="AF165"/>
  <c r="AR146"/>
  <c r="AG146"/>
  <c r="W146"/>
  <c r="L146"/>
  <c r="AW144"/>
  <c r="AU143"/>
  <c r="AL143"/>
  <c r="AC143"/>
  <c r="T143"/>
  <c r="K143"/>
  <c r="AW142"/>
  <c r="AN142"/>
  <c r="AE142"/>
  <c r="V142"/>
  <c r="M142"/>
  <c r="D142"/>
  <c r="AQ141"/>
  <c r="AG141"/>
  <c r="X141"/>
  <c r="O141"/>
  <c r="AR123"/>
  <c r="AJ123"/>
  <c r="AB123"/>
  <c r="T123"/>
  <c r="L123"/>
  <c r="I121"/>
  <c r="AO120"/>
  <c r="AF120"/>
  <c r="W120"/>
  <c r="N120"/>
  <c r="E120"/>
  <c r="AR119"/>
  <c r="AI119"/>
  <c r="Y119"/>
  <c r="P119"/>
  <c r="G119"/>
  <c r="AB118"/>
  <c r="S118"/>
  <c r="I118"/>
  <c r="B6"/>
  <c r="G306"/>
  <c r="S282"/>
  <c r="M260"/>
  <c r="AM256"/>
  <c r="AO231"/>
  <c r="AI230"/>
  <c r="P194"/>
  <c r="AB191"/>
  <c r="U190"/>
  <c r="K167"/>
  <c r="D166"/>
  <c r="O165"/>
  <c r="G478"/>
  <c r="L454"/>
  <c r="M431"/>
  <c r="K409"/>
  <c r="C406"/>
  <c r="G356"/>
  <c r="M332"/>
  <c r="I330"/>
  <c r="I310"/>
  <c r="E307"/>
  <c r="AR285"/>
  <c r="L285"/>
  <c r="AA282"/>
  <c r="AL281"/>
  <c r="AW280"/>
  <c r="T260"/>
  <c r="AF257"/>
  <c r="AR256"/>
  <c r="G256"/>
  <c r="S255"/>
  <c r="AA235"/>
  <c r="AG233"/>
  <c r="S232"/>
  <c r="AU231"/>
  <c r="AC231"/>
  <c r="K231"/>
  <c r="AN230"/>
  <c r="D230"/>
  <c r="AI194"/>
  <c r="S194"/>
  <c r="AW191"/>
  <c r="AE191"/>
  <c r="M191"/>
  <c r="AQ190"/>
  <c r="X190"/>
  <c r="F190"/>
  <c r="AJ189"/>
  <c r="Q189"/>
  <c r="AO170"/>
  <c r="Y170"/>
  <c r="Y168"/>
  <c r="AI167"/>
  <c r="P167"/>
  <c r="AT166"/>
  <c r="AB166"/>
  <c r="I166"/>
  <c r="AM165"/>
  <c r="C165"/>
  <c r="AV146"/>
  <c r="AL146"/>
  <c r="Z146"/>
  <c r="P146"/>
  <c r="I144"/>
  <c r="AO143"/>
  <c r="AF143"/>
  <c r="W143"/>
  <c r="N143"/>
  <c r="E143"/>
  <c r="AR142"/>
  <c r="AI142"/>
  <c r="Y142"/>
  <c r="P142"/>
  <c r="G142"/>
  <c r="AB141"/>
  <c r="S141"/>
  <c r="I141"/>
  <c r="AU123"/>
  <c r="AM123"/>
  <c r="AE123"/>
  <c r="W123"/>
  <c r="O123"/>
  <c r="AG121"/>
  <c r="AS120"/>
  <c r="AJ120"/>
  <c r="AA120"/>
  <c r="Q120"/>
  <c r="H120"/>
  <c r="AU119"/>
  <c r="AL119"/>
  <c r="AC119"/>
  <c r="T119"/>
  <c r="K119"/>
  <c r="AW118"/>
  <c r="AN118"/>
  <c r="AE118"/>
  <c r="D118"/>
  <c r="B11"/>
  <c r="D479"/>
  <c r="M454"/>
  <c r="J429"/>
  <c r="F406"/>
  <c r="C381"/>
  <c r="E360"/>
  <c r="O356"/>
  <c r="N330"/>
  <c r="J310"/>
  <c r="F307"/>
  <c r="B305"/>
  <c r="AS285"/>
  <c r="Q201" i="7"/>
  <c r="R202"/>
  <c r="D119" i="5"/>
  <c r="K120"/>
  <c r="V123"/>
  <c r="AJ141"/>
  <c r="M143"/>
  <c r="Y146"/>
  <c r="X165"/>
  <c r="P189"/>
  <c r="AM194"/>
  <c r="AD231"/>
  <c r="W280"/>
  <c r="AV285"/>
  <c r="C119"/>
  <c r="AB120"/>
  <c r="AK123"/>
  <c r="AI141"/>
  <c r="L143"/>
  <c r="X146"/>
  <c r="AA166"/>
  <c r="AC170"/>
  <c r="K190"/>
  <c r="AO192"/>
  <c r="X231"/>
  <c r="X282"/>
  <c r="B385"/>
  <c r="L118"/>
  <c r="AV118"/>
  <c r="S119"/>
  <c r="AK119"/>
  <c r="G120"/>
  <c r="Y120"/>
  <c r="AR120"/>
  <c r="Q123"/>
  <c r="AG123"/>
  <c r="AW123"/>
  <c r="L141"/>
  <c r="AV141"/>
  <c r="S142"/>
  <c r="AK142"/>
  <c r="G143"/>
  <c r="Y143"/>
  <c r="AR143"/>
  <c r="R146"/>
  <c r="AN146"/>
  <c r="T165"/>
  <c r="M166"/>
  <c r="S167"/>
  <c r="X170"/>
  <c r="D189"/>
  <c r="E190"/>
  <c r="AV190"/>
  <c r="AG192"/>
  <c r="X194"/>
  <c r="Q230"/>
  <c r="N231"/>
  <c r="T232"/>
  <c r="AE235"/>
  <c r="L256"/>
  <c r="K280"/>
  <c r="AV281"/>
  <c r="P285"/>
  <c r="I307"/>
  <c r="AG118"/>
  <c r="AN119"/>
  <c r="AU120"/>
  <c r="Q141"/>
  <c r="X142"/>
  <c r="AE143"/>
  <c r="AU146"/>
  <c r="AD166"/>
  <c r="Q191"/>
  <c r="AS232"/>
  <c r="AJ282"/>
  <c r="M310"/>
  <c r="AM119"/>
  <c r="AT120"/>
  <c r="U123"/>
  <c r="P141"/>
  <c r="E142"/>
  <c r="AO142"/>
  <c r="AD143"/>
  <c r="AT146"/>
  <c r="W165"/>
  <c r="W230"/>
  <c r="AM235"/>
  <c r="U256"/>
  <c r="AJ285"/>
  <c r="K405"/>
  <c r="K408" s="1"/>
  <c r="B13"/>
  <c r="K118"/>
  <c r="AU118"/>
  <c r="Q119"/>
  <c r="AJ119"/>
  <c r="F120"/>
  <c r="X120"/>
  <c r="AQ120"/>
  <c r="P123"/>
  <c r="AF123"/>
  <c r="AV123"/>
  <c r="K141"/>
  <c r="AU141"/>
  <c r="Q142"/>
  <c r="AJ142"/>
  <c r="F143"/>
  <c r="X143"/>
  <c r="AQ143"/>
  <c r="Q146"/>
  <c r="AM146"/>
  <c r="L166"/>
  <c r="O167"/>
  <c r="AW168"/>
  <c r="N170"/>
  <c r="AO189"/>
  <c r="AU190"/>
  <c r="AV191"/>
  <c r="W194"/>
  <c r="G230"/>
  <c r="L231"/>
  <c r="M232"/>
  <c r="X235"/>
  <c r="D256"/>
  <c r="AT257"/>
  <c r="AU281"/>
  <c r="M285"/>
  <c r="K306"/>
  <c r="E381"/>
  <c r="O118"/>
  <c r="V119"/>
  <c r="AC120"/>
  <c r="AL123"/>
  <c r="F142"/>
  <c r="AQ142"/>
  <c r="AW143"/>
  <c r="AG167"/>
  <c r="AD170"/>
  <c r="L190"/>
  <c r="Y230"/>
  <c r="AN256"/>
  <c r="F356"/>
  <c r="G406"/>
  <c r="AF118"/>
  <c r="U119"/>
  <c r="I120"/>
  <c r="W142"/>
  <c r="AV143"/>
  <c r="T167"/>
  <c r="L191"/>
  <c r="AH194"/>
  <c r="V232"/>
  <c r="B12"/>
  <c r="X118"/>
  <c r="AQ118"/>
  <c r="M119"/>
  <c r="AE119"/>
  <c r="AW119"/>
  <c r="T120"/>
  <c r="AL120"/>
  <c r="AW121"/>
  <c r="N123"/>
  <c r="AD123"/>
  <c r="AT123"/>
  <c r="H141"/>
  <c r="AA141"/>
  <c r="O142"/>
  <c r="AG142"/>
  <c r="D143"/>
  <c r="V143"/>
  <c r="AN143"/>
  <c r="O146"/>
  <c r="AJ146"/>
  <c r="H166"/>
  <c r="AW166"/>
  <c r="AO168"/>
  <c r="M170"/>
  <c r="AN189"/>
  <c r="AO190"/>
  <c r="AK191"/>
  <c r="R194"/>
  <c r="F231"/>
  <c r="C232"/>
  <c r="AF255"/>
  <c r="AK257"/>
  <c r="AJ281"/>
  <c r="E305"/>
  <c r="L332"/>
  <c r="F455"/>
  <c r="H285" i="7"/>
  <c r="G285" s="1"/>
  <c r="F285" s="1"/>
  <c r="E285" s="1"/>
  <c r="D285" s="1"/>
  <c r="C285" s="1"/>
  <c r="B285" s="1"/>
  <c r="B288" s="1"/>
  <c r="O287" s="1"/>
  <c r="D54" i="6"/>
  <c r="D55" s="1"/>
  <c r="P314" i="14"/>
  <c r="P315" s="1"/>
  <c r="H314"/>
  <c r="Q291"/>
  <c r="Q314"/>
  <c r="Q316" s="1"/>
  <c r="P316" s="1"/>
  <c r="I314"/>
  <c r="I315" s="1"/>
  <c r="K289"/>
  <c r="K290" s="1"/>
  <c r="B289"/>
  <c r="B290" s="1"/>
  <c r="L289"/>
  <c r="L291" s="1"/>
  <c r="H316"/>
  <c r="G316" s="1"/>
  <c r="G314"/>
  <c r="G315" s="1"/>
  <c r="M289"/>
  <c r="M290" s="1"/>
  <c r="G289"/>
  <c r="G291" s="1"/>
  <c r="J314"/>
  <c r="J315" s="1"/>
  <c r="B314"/>
  <c r="B316" s="1"/>
  <c r="P289"/>
  <c r="P291" s="1"/>
  <c r="H289"/>
  <c r="H290" s="1"/>
  <c r="D314"/>
  <c r="D315" s="1"/>
  <c r="J289"/>
  <c r="J291" s="1"/>
  <c r="M314"/>
  <c r="M316" s="1"/>
  <c r="K314"/>
  <c r="K315" s="1"/>
  <c r="C314"/>
  <c r="C315" s="1"/>
  <c r="Q289"/>
  <c r="I289"/>
  <c r="I291" s="1"/>
  <c r="L314"/>
  <c r="L315" s="1"/>
  <c r="D289"/>
  <c r="C266"/>
  <c r="M239"/>
  <c r="M240" s="1"/>
  <c r="J214"/>
  <c r="J215" s="1"/>
  <c r="B214"/>
  <c r="M189"/>
  <c r="M190" s="1"/>
  <c r="L164"/>
  <c r="L165" s="1"/>
  <c r="D164"/>
  <c r="D166" s="1"/>
  <c r="G264"/>
  <c r="G265" s="1"/>
  <c r="K214"/>
  <c r="K215" s="1"/>
  <c r="C214"/>
  <c r="C215" s="1"/>
  <c r="M164"/>
  <c r="M165" s="1"/>
  <c r="I239"/>
  <c r="I240" s="1"/>
  <c r="P264"/>
  <c r="P266" s="1"/>
  <c r="H264"/>
  <c r="H265" s="1"/>
  <c r="G239"/>
  <c r="G240" s="1"/>
  <c r="L214"/>
  <c r="L215" s="1"/>
  <c r="D214"/>
  <c r="D216" s="1"/>
  <c r="G189"/>
  <c r="G190" s="1"/>
  <c r="D45"/>
  <c r="B23"/>
  <c r="B24" s="1"/>
  <c r="J264"/>
  <c r="J265" s="1"/>
  <c r="B264"/>
  <c r="B265" s="1"/>
  <c r="Q264"/>
  <c r="I264"/>
  <c r="I265" s="1"/>
  <c r="P239"/>
  <c r="P240" s="1"/>
  <c r="H239"/>
  <c r="H240" s="1"/>
  <c r="M214"/>
  <c r="M215" s="1"/>
  <c r="P189"/>
  <c r="P190" s="1"/>
  <c r="H189"/>
  <c r="H190" s="1"/>
  <c r="G164"/>
  <c r="G165" s="1"/>
  <c r="Q239"/>
  <c r="Q240" s="1"/>
  <c r="L264"/>
  <c r="L265" s="1"/>
  <c r="L239"/>
  <c r="L240" s="1"/>
  <c r="G214"/>
  <c r="G215" s="1"/>
  <c r="J189"/>
  <c r="J191" s="1"/>
  <c r="C164"/>
  <c r="C166" s="1"/>
  <c r="D43"/>
  <c r="C264"/>
  <c r="C265" s="1"/>
  <c r="C239"/>
  <c r="C241" s="1"/>
  <c r="K164"/>
  <c r="K165" s="1"/>
  <c r="Q164"/>
  <c r="Q166" s="1"/>
  <c r="K264"/>
  <c r="K266" s="1"/>
  <c r="J266" s="1"/>
  <c r="M264"/>
  <c r="M265" s="1"/>
  <c r="H214"/>
  <c r="H215" s="1"/>
  <c r="K189"/>
  <c r="K190" s="1"/>
  <c r="H164"/>
  <c r="H165" s="1"/>
  <c r="Q189"/>
  <c r="Q190" s="1"/>
  <c r="J164"/>
  <c r="J165" s="1"/>
  <c r="B189"/>
  <c r="B190" s="1"/>
  <c r="J239"/>
  <c r="J240" s="1"/>
  <c r="C43"/>
  <c r="C45" s="1"/>
  <c r="L241"/>
  <c r="I214"/>
  <c r="I215" s="1"/>
  <c r="L189"/>
  <c r="L190" s="1"/>
  <c r="I164"/>
  <c r="I165" s="1"/>
  <c r="B239"/>
  <c r="B240" s="1"/>
  <c r="D189"/>
  <c r="D190" s="1"/>
  <c r="B43"/>
  <c r="B45" s="1"/>
  <c r="D44" s="1"/>
  <c r="C44" s="1"/>
  <c r="B44" s="1"/>
  <c r="D264"/>
  <c r="D266" s="1"/>
  <c r="D239"/>
  <c r="D240" s="1"/>
  <c r="B216"/>
  <c r="P214"/>
  <c r="P215" s="1"/>
  <c r="C189"/>
  <c r="C190" s="1"/>
  <c r="P164"/>
  <c r="P166" s="1"/>
  <c r="Q214"/>
  <c r="Q215" s="1"/>
  <c r="K239"/>
  <c r="K240" s="1"/>
  <c r="I189"/>
  <c r="I190" s="1"/>
  <c r="L166"/>
  <c r="B164"/>
  <c r="B165" s="1"/>
  <c r="C69"/>
  <c r="C68"/>
  <c r="G261" i="6"/>
  <c r="G262" s="1"/>
  <c r="J240"/>
  <c r="J241" s="1"/>
  <c r="B240"/>
  <c r="B241" s="1"/>
  <c r="Q198"/>
  <c r="Q200" s="1"/>
  <c r="I198"/>
  <c r="I199" s="1"/>
  <c r="P261"/>
  <c r="P262" s="1"/>
  <c r="H261"/>
  <c r="H262" s="1"/>
  <c r="K240"/>
  <c r="K241" s="1"/>
  <c r="C240"/>
  <c r="C241" s="1"/>
  <c r="G219"/>
  <c r="G220" s="1"/>
  <c r="J198"/>
  <c r="J200" s="1"/>
  <c r="B198"/>
  <c r="B199" s="1"/>
  <c r="Q261"/>
  <c r="I261"/>
  <c r="I262" s="1"/>
  <c r="L240"/>
  <c r="L242" s="1"/>
  <c r="D240"/>
  <c r="D242" s="1"/>
  <c r="P219"/>
  <c r="P220" s="1"/>
  <c r="H219"/>
  <c r="H220" s="1"/>
  <c r="K198"/>
  <c r="K200" s="1"/>
  <c r="C198"/>
  <c r="C200" s="1"/>
  <c r="B200" s="1"/>
  <c r="J261"/>
  <c r="J262" s="1"/>
  <c r="B261"/>
  <c r="B263" s="1"/>
  <c r="Q262" s="1"/>
  <c r="M240"/>
  <c r="M241" s="1"/>
  <c r="Q219"/>
  <c r="Q220" s="1"/>
  <c r="I219"/>
  <c r="I220" s="1"/>
  <c r="L198"/>
  <c r="D198"/>
  <c r="D200" s="1"/>
  <c r="L261"/>
  <c r="L263" s="1"/>
  <c r="B219"/>
  <c r="B220" s="1"/>
  <c r="C34"/>
  <c r="C36" s="1"/>
  <c r="H263"/>
  <c r="J219"/>
  <c r="J220" s="1"/>
  <c r="D261"/>
  <c r="D263" s="1"/>
  <c r="I240"/>
  <c r="K261"/>
  <c r="K262" s="1"/>
  <c r="B34"/>
  <c r="B36" s="1"/>
  <c r="M261"/>
  <c r="M262" s="1"/>
  <c r="P240"/>
  <c r="P241" s="1"/>
  <c r="D219"/>
  <c r="D221" s="1"/>
  <c r="D34"/>
  <c r="D36" s="1"/>
  <c r="C261"/>
  <c r="C262" s="1"/>
  <c r="B17"/>
  <c r="G240"/>
  <c r="G241" s="1"/>
  <c r="K219"/>
  <c r="K220" s="1"/>
  <c r="M219"/>
  <c r="M220" s="1"/>
  <c r="M198"/>
  <c r="M200" s="1"/>
  <c r="C263"/>
  <c r="Q240"/>
  <c r="Q242" s="1"/>
  <c r="P198"/>
  <c r="P200" s="1"/>
  <c r="H240"/>
  <c r="H241" s="1"/>
  <c r="L219"/>
  <c r="L220" s="1"/>
  <c r="G198"/>
  <c r="G200" s="1"/>
  <c r="P221"/>
  <c r="H198"/>
  <c r="H200" s="1"/>
  <c r="Q263"/>
  <c r="C51"/>
  <c r="D52"/>
  <c r="D68" i="14"/>
  <c r="D69"/>
  <c r="J201" i="7"/>
  <c r="K202"/>
  <c r="K286"/>
  <c r="J286" s="1"/>
  <c r="I286" s="1"/>
  <c r="H286" s="1"/>
  <c r="G286" s="1"/>
  <c r="F286" s="1"/>
  <c r="E286" s="1"/>
  <c r="D286" s="1"/>
  <c r="C286" s="1"/>
  <c r="B286" s="1"/>
  <c r="O285" s="1"/>
  <c r="C288"/>
  <c r="B69" i="14"/>
  <c r="B68"/>
  <c r="B52" i="7"/>
  <c r="D288"/>
  <c r="E288"/>
  <c r="AP120" i="3"/>
  <c r="AH120"/>
  <c r="Z120"/>
  <c r="R120"/>
  <c r="J120"/>
  <c r="B120"/>
  <c r="AW116"/>
  <c r="AV116"/>
  <c r="AU116"/>
  <c r="AT116"/>
  <c r="AS116"/>
  <c r="AR116"/>
  <c r="AQ116"/>
  <c r="AP116"/>
  <c r="AO116"/>
  <c r="AN116"/>
  <c r="AM116"/>
  <c r="AL116"/>
  <c r="AK116"/>
  <c r="AJ116"/>
  <c r="AI116"/>
  <c r="AH116"/>
  <c r="AG116"/>
  <c r="AF116"/>
  <c r="AE116"/>
  <c r="AD116"/>
  <c r="AC116"/>
  <c r="AB116"/>
  <c r="AA116"/>
  <c r="Z116"/>
  <c r="Y116"/>
  <c r="X116"/>
  <c r="W116"/>
  <c r="V116"/>
  <c r="U116"/>
  <c r="T116"/>
  <c r="S116"/>
  <c r="R116"/>
  <c r="Q116"/>
  <c r="P116"/>
  <c r="O116"/>
  <c r="N116"/>
  <c r="M116"/>
  <c r="L116"/>
  <c r="K116"/>
  <c r="J116"/>
  <c r="I116"/>
  <c r="H116"/>
  <c r="G116"/>
  <c r="F116"/>
  <c r="E116"/>
  <c r="D116"/>
  <c r="C116"/>
  <c r="B116"/>
  <c r="AA115"/>
  <c r="AE114"/>
  <c r="D96"/>
  <c r="C96"/>
  <c r="B96"/>
  <c r="D79"/>
  <c r="C79"/>
  <c r="B79"/>
  <c r="D62"/>
  <c r="C62"/>
  <c r="B62"/>
  <c r="D45"/>
  <c r="C45"/>
  <c r="B45"/>
  <c r="D28"/>
  <c r="C28"/>
  <c r="B28"/>
  <c r="B12"/>
  <c r="B3"/>
  <c r="B2"/>
  <c r="AT115" s="1"/>
  <c r="D184" i="4"/>
  <c r="C184"/>
  <c r="B184"/>
  <c r="D180"/>
  <c r="C180"/>
  <c r="B180"/>
  <c r="J167"/>
  <c r="I167"/>
  <c r="H167"/>
  <c r="G167"/>
  <c r="F167"/>
  <c r="E167"/>
  <c r="D167"/>
  <c r="C167"/>
  <c r="B167"/>
  <c r="J163"/>
  <c r="I163"/>
  <c r="H163"/>
  <c r="G163"/>
  <c r="F163"/>
  <c r="E163"/>
  <c r="D163"/>
  <c r="C163"/>
  <c r="B163"/>
  <c r="J150"/>
  <c r="I150"/>
  <c r="H150"/>
  <c r="G150"/>
  <c r="F150"/>
  <c r="E150"/>
  <c r="D150"/>
  <c r="C150"/>
  <c r="B150"/>
  <c r="J146"/>
  <c r="I146"/>
  <c r="H146"/>
  <c r="G146"/>
  <c r="F146"/>
  <c r="E146"/>
  <c r="D146"/>
  <c r="C146"/>
  <c r="B146"/>
  <c r="J133"/>
  <c r="I133"/>
  <c r="H133"/>
  <c r="G133"/>
  <c r="F133"/>
  <c r="E133"/>
  <c r="D133"/>
  <c r="C133"/>
  <c r="B133"/>
  <c r="J129"/>
  <c r="I129"/>
  <c r="H129"/>
  <c r="G129"/>
  <c r="F129"/>
  <c r="E129"/>
  <c r="D129"/>
  <c r="C129"/>
  <c r="B129"/>
  <c r="J116"/>
  <c r="I116"/>
  <c r="H116"/>
  <c r="G116"/>
  <c r="F116"/>
  <c r="E116"/>
  <c r="D116"/>
  <c r="C116"/>
  <c r="B116"/>
  <c r="J112"/>
  <c r="I112"/>
  <c r="H112"/>
  <c r="G112"/>
  <c r="F112"/>
  <c r="E112"/>
  <c r="D112"/>
  <c r="C112"/>
  <c r="B112"/>
  <c r="D99"/>
  <c r="C99"/>
  <c r="B99"/>
  <c r="D95"/>
  <c r="C95"/>
  <c r="B95"/>
  <c r="D82"/>
  <c r="C82"/>
  <c r="B82"/>
  <c r="D78"/>
  <c r="C78"/>
  <c r="B78"/>
  <c r="D65"/>
  <c r="C65"/>
  <c r="B65"/>
  <c r="D61"/>
  <c r="C61"/>
  <c r="B61"/>
  <c r="D48"/>
  <c r="C48"/>
  <c r="B48"/>
  <c r="D44"/>
  <c r="C44"/>
  <c r="B44"/>
  <c r="D31"/>
  <c r="C31"/>
  <c r="B31"/>
  <c r="D27"/>
  <c r="C27"/>
  <c r="B27"/>
  <c r="B15"/>
  <c r="B11"/>
  <c r="B4"/>
  <c r="B3" s="1"/>
  <c r="G130" s="1"/>
  <c r="B2"/>
  <c r="I144" s="1"/>
  <c r="H72" i="29"/>
  <c r="G72"/>
  <c r="F72"/>
  <c r="E72"/>
  <c r="D72"/>
  <c r="C72"/>
  <c r="B72"/>
  <c r="H68"/>
  <c r="G68"/>
  <c r="F68"/>
  <c r="E68"/>
  <c r="D68"/>
  <c r="C68"/>
  <c r="B68"/>
  <c r="H55"/>
  <c r="G55"/>
  <c r="F55"/>
  <c r="E55"/>
  <c r="D55"/>
  <c r="C55"/>
  <c r="B55"/>
  <c r="H51"/>
  <c r="G51"/>
  <c r="F51"/>
  <c r="E51"/>
  <c r="D51"/>
  <c r="C51"/>
  <c r="B51"/>
  <c r="X114" i="3" l="1"/>
  <c r="H127" i="4"/>
  <c r="D161"/>
  <c r="Q115" i="3"/>
  <c r="B6" i="4"/>
  <c r="C79"/>
  <c r="B4" i="3"/>
  <c r="AW121" s="1"/>
  <c r="AF114"/>
  <c r="AG115"/>
  <c r="D234" i="5"/>
  <c r="AJ259"/>
  <c r="C507"/>
  <c r="O114" i="3"/>
  <c r="P263" i="6"/>
  <c r="I263"/>
  <c r="H216" i="14"/>
  <c r="Q315"/>
  <c r="G147" i="4"/>
  <c r="D114" i="3"/>
  <c r="D120" s="1"/>
  <c r="J115"/>
  <c r="AO115"/>
  <c r="Q221" i="6"/>
  <c r="Q222" s="1"/>
  <c r="Q223" s="1"/>
  <c r="M216" i="14"/>
  <c r="D96" i="4"/>
  <c r="R115" i="3"/>
  <c r="M166" i="14"/>
  <c r="W114" i="3"/>
  <c r="K115"/>
  <c r="AW114"/>
  <c r="AI115"/>
  <c r="K242" i="6"/>
  <c r="K243" s="1"/>
  <c r="K244" s="1"/>
  <c r="F288" i="7"/>
  <c r="AQ169" i="5"/>
  <c r="I127" i="4"/>
  <c r="S117" i="3"/>
  <c r="B5"/>
  <c r="B197" s="1"/>
  <c r="AG114"/>
  <c r="AG120" s="1"/>
  <c r="AF120" s="1"/>
  <c r="AE120" s="1"/>
  <c r="AH115"/>
  <c r="D191" i="14"/>
  <c r="D192" s="1"/>
  <c r="D193" s="1"/>
  <c r="M241"/>
  <c r="B166"/>
  <c r="AF122" i="5"/>
  <c r="AA145"/>
  <c r="Z121" i="3"/>
  <c r="C216" i="14"/>
  <c r="C217" s="1"/>
  <c r="B291"/>
  <c r="Q290" s="1"/>
  <c r="P290" s="1"/>
  <c r="AE169" i="5"/>
  <c r="R121" i="3"/>
  <c r="I200" i="6"/>
  <c r="B25" i="14"/>
  <c r="B26" s="1"/>
  <c r="B27" s="1"/>
  <c r="I191"/>
  <c r="I192" s="1"/>
  <c r="I193" s="1"/>
  <c r="K291"/>
  <c r="AU122" i="5"/>
  <c r="W234"/>
  <c r="G145"/>
  <c r="L122"/>
  <c r="N334"/>
  <c r="AR145"/>
  <c r="AF169"/>
  <c r="AV169"/>
  <c r="W122"/>
  <c r="H234"/>
  <c r="AG259"/>
  <c r="AQ193"/>
  <c r="AM193"/>
  <c r="M309"/>
  <c r="AJ169"/>
  <c r="T234"/>
  <c r="T242" s="1"/>
  <c r="AA259"/>
  <c r="H408"/>
  <c r="Y169"/>
  <c r="AR259"/>
  <c r="K309"/>
  <c r="O334"/>
  <c r="F482"/>
  <c r="C334"/>
  <c r="O457"/>
  <c r="O284"/>
  <c r="AU284"/>
  <c r="C97" i="3"/>
  <c r="AQ114"/>
  <c r="Z115"/>
  <c r="AW115"/>
  <c r="J121"/>
  <c r="K216" i="14"/>
  <c r="K217" s="1"/>
  <c r="K218" s="1"/>
  <c r="G241"/>
  <c r="G242" s="1"/>
  <c r="G243" s="1"/>
  <c r="H291"/>
  <c r="X122" i="5"/>
  <c r="K145"/>
  <c r="AG122"/>
  <c r="W284"/>
  <c r="D482"/>
  <c r="I145"/>
  <c r="AJ193"/>
  <c r="AW284"/>
  <c r="E457"/>
  <c r="AR193"/>
  <c r="AG193"/>
  <c r="AB284"/>
  <c r="F408"/>
  <c r="O482"/>
  <c r="I169"/>
  <c r="AV234"/>
  <c r="L359"/>
  <c r="AA169"/>
  <c r="K234"/>
  <c r="K242" s="1"/>
  <c r="J242" s="1"/>
  <c r="H259"/>
  <c r="P169"/>
  <c r="L457"/>
  <c r="K359"/>
  <c r="L384"/>
  <c r="K384" s="1"/>
  <c r="AJ284"/>
  <c r="G433"/>
  <c r="F384"/>
  <c r="D507"/>
  <c r="T145"/>
  <c r="C122"/>
  <c r="J241" i="14"/>
  <c r="J242" s="1"/>
  <c r="J243" s="1"/>
  <c r="I507" i="5"/>
  <c r="O122"/>
  <c r="K117" i="3"/>
  <c r="H242" i="6"/>
  <c r="H243" s="1"/>
  <c r="H244" s="1"/>
  <c r="D29" i="3"/>
  <c r="D30" s="1"/>
  <c r="B67"/>
  <c r="D97"/>
  <c r="AO114"/>
  <c r="Y115"/>
  <c r="Q199" i="6"/>
  <c r="Q216" i="14"/>
  <c r="Q217" s="1"/>
  <c r="Q218" s="1"/>
  <c r="J216"/>
  <c r="I241"/>
  <c r="I242" s="1"/>
  <c r="I243" s="1"/>
  <c r="Q165"/>
  <c r="AF259" i="5"/>
  <c r="M457"/>
  <c r="Y145"/>
  <c r="O169"/>
  <c r="S122"/>
  <c r="AO259"/>
  <c r="L169"/>
  <c r="Y193"/>
  <c r="X193"/>
  <c r="T284"/>
  <c r="F433"/>
  <c r="Q169"/>
  <c r="E334"/>
  <c r="G169"/>
  <c r="J309"/>
  <c r="AV284"/>
  <c r="C359"/>
  <c r="D384"/>
  <c r="AA284"/>
  <c r="P457"/>
  <c r="M408"/>
  <c r="M433"/>
  <c r="I482"/>
  <c r="AO122"/>
  <c r="E309"/>
  <c r="AN234"/>
  <c r="H433"/>
  <c r="C33" i="3"/>
  <c r="B191" i="14"/>
  <c r="B192" s="1"/>
  <c r="B193" s="1"/>
  <c r="G191"/>
  <c r="N482" i="5"/>
  <c r="G113" i="4"/>
  <c r="H144"/>
  <c r="H151" s="1"/>
  <c r="C164"/>
  <c r="I111"/>
  <c r="I117" s="1"/>
  <c r="AQ115" i="3"/>
  <c r="B121"/>
  <c r="AW120" s="1"/>
  <c r="J221" i="6"/>
  <c r="B45" i="4"/>
  <c r="B46" s="1"/>
  <c r="H111"/>
  <c r="H117" s="1"/>
  <c r="E161"/>
  <c r="E168" s="1"/>
  <c r="AN114" i="3"/>
  <c r="S115"/>
  <c r="AP115"/>
  <c r="L221" i="6"/>
  <c r="D35"/>
  <c r="C35" s="1"/>
  <c r="B35" s="1"/>
  <c r="B266" i="14"/>
  <c r="B267" s="1"/>
  <c r="B268" s="1"/>
  <c r="C191"/>
  <c r="C192" s="1"/>
  <c r="C193" s="1"/>
  <c r="L191"/>
  <c r="K191" s="1"/>
  <c r="J433" i="5"/>
  <c r="AM169"/>
  <c r="AF234"/>
  <c r="D359"/>
  <c r="O193"/>
  <c r="AB193"/>
  <c r="I359"/>
  <c r="K433"/>
  <c r="H457"/>
  <c r="E408"/>
  <c r="L482"/>
  <c r="H334"/>
  <c r="J507"/>
  <c r="AQ122"/>
  <c r="I122"/>
  <c r="W259"/>
  <c r="L334"/>
  <c r="H169"/>
  <c r="X169"/>
  <c r="L507"/>
  <c r="S169"/>
  <c r="AN122"/>
  <c r="Q234"/>
  <c r="AR234"/>
  <c r="M507"/>
  <c r="I241" i="6"/>
  <c r="I242"/>
  <c r="B181" i="4"/>
  <c r="B168"/>
  <c r="D164"/>
  <c r="H147"/>
  <c r="H130"/>
  <c r="H113"/>
  <c r="D79"/>
  <c r="B49"/>
  <c r="C45"/>
  <c r="D181"/>
  <c r="D168"/>
  <c r="F164"/>
  <c r="B147"/>
  <c r="B130"/>
  <c r="B131" s="1"/>
  <c r="B113"/>
  <c r="B12"/>
  <c r="H164"/>
  <c r="C100"/>
  <c r="B62"/>
  <c r="B63" s="1"/>
  <c r="B16"/>
  <c r="E130"/>
  <c r="B117"/>
  <c r="D100"/>
  <c r="D66"/>
  <c r="B164"/>
  <c r="C96"/>
  <c r="C181"/>
  <c r="E164"/>
  <c r="I147"/>
  <c r="I130"/>
  <c r="I113"/>
  <c r="C49"/>
  <c r="D45"/>
  <c r="J147"/>
  <c r="J130"/>
  <c r="J113"/>
  <c r="D49"/>
  <c r="B28"/>
  <c r="B29" s="1"/>
  <c r="D147"/>
  <c r="C32"/>
  <c r="C33" s="1"/>
  <c r="I164"/>
  <c r="E113"/>
  <c r="B96"/>
  <c r="C62"/>
  <c r="D32"/>
  <c r="D33" s="1"/>
  <c r="F147"/>
  <c r="F130"/>
  <c r="B79"/>
  <c r="I134"/>
  <c r="D130"/>
  <c r="D113"/>
  <c r="C66"/>
  <c r="E147"/>
  <c r="B134"/>
  <c r="B135" s="1"/>
  <c r="F113"/>
  <c r="G164"/>
  <c r="I151"/>
  <c r="C147"/>
  <c r="H134"/>
  <c r="C130"/>
  <c r="C113"/>
  <c r="B100"/>
  <c r="B66"/>
  <c r="B67" s="1"/>
  <c r="B32"/>
  <c r="B33" s="1"/>
  <c r="C28"/>
  <c r="C29" s="1"/>
  <c r="B151"/>
  <c r="B83"/>
  <c r="D28"/>
  <c r="D29" s="1"/>
  <c r="D30" s="1"/>
  <c r="C83"/>
  <c r="J164"/>
  <c r="D83"/>
  <c r="D62"/>
  <c r="B18" i="6"/>
  <c r="B19"/>
  <c r="S145" i="5"/>
  <c r="L316" i="14"/>
  <c r="K316" s="1"/>
  <c r="J316" s="1"/>
  <c r="I316" s="1"/>
  <c r="L199" i="6"/>
  <c r="L200"/>
  <c r="P199"/>
  <c r="D83" i="3"/>
  <c r="D85" s="1"/>
  <c r="C49"/>
  <c r="N287" i="7"/>
  <c r="O288"/>
  <c r="N285"/>
  <c r="M285" s="1"/>
  <c r="O286"/>
  <c r="Q265" i="14"/>
  <c r="Q266"/>
  <c r="I234" i="5"/>
  <c r="I242" s="1"/>
  <c r="H384"/>
  <c r="AR284"/>
  <c r="G359"/>
  <c r="J447" i="3"/>
  <c r="B447"/>
  <c r="N443"/>
  <c r="F443"/>
  <c r="P426"/>
  <c r="H426"/>
  <c r="L422"/>
  <c r="D422"/>
  <c r="N405"/>
  <c r="F405"/>
  <c r="J401"/>
  <c r="B401"/>
  <c r="F384"/>
  <c r="L380"/>
  <c r="D380"/>
  <c r="M364"/>
  <c r="E364"/>
  <c r="K360"/>
  <c r="C360"/>
  <c r="K344"/>
  <c r="C344"/>
  <c r="I340"/>
  <c r="N324"/>
  <c r="F324"/>
  <c r="L320"/>
  <c r="D320"/>
  <c r="J303"/>
  <c r="B303"/>
  <c r="H299"/>
  <c r="H282"/>
  <c r="N278"/>
  <c r="F278"/>
  <c r="AT261"/>
  <c r="AL261"/>
  <c r="AD261"/>
  <c r="V261"/>
  <c r="N261"/>
  <c r="F261"/>
  <c r="AR257"/>
  <c r="AJ257"/>
  <c r="AB257"/>
  <c r="T257"/>
  <c r="L257"/>
  <c r="D257"/>
  <c r="AP240"/>
  <c r="AH240"/>
  <c r="Z240"/>
  <c r="R240"/>
  <c r="J240"/>
  <c r="B240"/>
  <c r="AV236"/>
  <c r="AN236"/>
  <c r="AF236"/>
  <c r="X236"/>
  <c r="P236"/>
  <c r="H236"/>
  <c r="AQ219"/>
  <c r="AI219"/>
  <c r="AA219"/>
  <c r="S219"/>
  <c r="K219"/>
  <c r="C219"/>
  <c r="AW215"/>
  <c r="AO215"/>
  <c r="AG215"/>
  <c r="Y215"/>
  <c r="Q215"/>
  <c r="I215"/>
  <c r="D198"/>
  <c r="B194"/>
  <c r="AV181"/>
  <c r="AN181"/>
  <c r="AF181"/>
  <c r="X181"/>
  <c r="P181"/>
  <c r="H181"/>
  <c r="AT177"/>
  <c r="AL177"/>
  <c r="AD177"/>
  <c r="V177"/>
  <c r="N177"/>
  <c r="F177"/>
  <c r="AU161"/>
  <c r="AM161"/>
  <c r="AE161"/>
  <c r="W161"/>
  <c r="O161"/>
  <c r="G161"/>
  <c r="AS157"/>
  <c r="AK157"/>
  <c r="AC157"/>
  <c r="U157"/>
  <c r="M157"/>
  <c r="E157"/>
  <c r="AR141"/>
  <c r="AJ141"/>
  <c r="AB141"/>
  <c r="T141"/>
  <c r="L141"/>
  <c r="D141"/>
  <c r="AQ137"/>
  <c r="AI137"/>
  <c r="AA137"/>
  <c r="S137"/>
  <c r="K137"/>
  <c r="C137"/>
  <c r="K447"/>
  <c r="C447"/>
  <c r="O443"/>
  <c r="G443"/>
  <c r="I426"/>
  <c r="M422"/>
  <c r="E422"/>
  <c r="O405"/>
  <c r="G405"/>
  <c r="K401"/>
  <c r="C401"/>
  <c r="G384"/>
  <c r="M380"/>
  <c r="E380"/>
  <c r="F364"/>
  <c r="L360"/>
  <c r="D360"/>
  <c r="L344"/>
  <c r="D344"/>
  <c r="J340"/>
  <c r="B340"/>
  <c r="O324"/>
  <c r="G324"/>
  <c r="M320"/>
  <c r="E320"/>
  <c r="K303"/>
  <c r="C303"/>
  <c r="I299"/>
  <c r="I282"/>
  <c r="O278"/>
  <c r="G278"/>
  <c r="AU261"/>
  <c r="AM261"/>
  <c r="AE261"/>
  <c r="W261"/>
  <c r="O261"/>
  <c r="G261"/>
  <c r="AS257"/>
  <c r="AK257"/>
  <c r="AC257"/>
  <c r="U257"/>
  <c r="M257"/>
  <c r="E257"/>
  <c r="AQ240"/>
  <c r="AI240"/>
  <c r="AA240"/>
  <c r="S240"/>
  <c r="K240"/>
  <c r="C240"/>
  <c r="AW236"/>
  <c r="AO236"/>
  <c r="AG236"/>
  <c r="Y236"/>
  <c r="Q236"/>
  <c r="I236"/>
  <c r="AR219"/>
  <c r="AJ219"/>
  <c r="AB219"/>
  <c r="T219"/>
  <c r="L219"/>
  <c r="D219"/>
  <c r="AP215"/>
  <c r="AH215"/>
  <c r="Z215"/>
  <c r="R215"/>
  <c r="J215"/>
  <c r="B215"/>
  <c r="C194"/>
  <c r="AW181"/>
  <c r="AO181"/>
  <c r="AG181"/>
  <c r="Y181"/>
  <c r="Q181"/>
  <c r="I181"/>
  <c r="AU177"/>
  <c r="AM177"/>
  <c r="AE177"/>
  <c r="W177"/>
  <c r="O177"/>
  <c r="G177"/>
  <c r="AV161"/>
  <c r="AN161"/>
  <c r="AF161"/>
  <c r="X161"/>
  <c r="P161"/>
  <c r="H161"/>
  <c r="AT157"/>
  <c r="AL157"/>
  <c r="AD157"/>
  <c r="V157"/>
  <c r="N157"/>
  <c r="F157"/>
  <c r="AS141"/>
  <c r="AK141"/>
  <c r="AC141"/>
  <c r="U141"/>
  <c r="M141"/>
  <c r="E141"/>
  <c r="AR137"/>
  <c r="AJ137"/>
  <c r="AB137"/>
  <c r="T137"/>
  <c r="L137"/>
  <c r="D137"/>
  <c r="L447"/>
  <c r="D447"/>
  <c r="P443"/>
  <c r="H443"/>
  <c r="J426"/>
  <c r="B426"/>
  <c r="N422"/>
  <c r="F422"/>
  <c r="P405"/>
  <c r="H405"/>
  <c r="L401"/>
  <c r="D401"/>
  <c r="H384"/>
  <c r="F380"/>
  <c r="G364"/>
  <c r="M360"/>
  <c r="E360"/>
  <c r="M344"/>
  <c r="E344"/>
  <c r="K340"/>
  <c r="C340"/>
  <c r="H324"/>
  <c r="N320"/>
  <c r="F320"/>
  <c r="L303"/>
  <c r="D303"/>
  <c r="J299"/>
  <c r="B299"/>
  <c r="J282"/>
  <c r="B282"/>
  <c r="H278"/>
  <c r="AV261"/>
  <c r="AN261"/>
  <c r="AF261"/>
  <c r="X261"/>
  <c r="P261"/>
  <c r="H261"/>
  <c r="AT257"/>
  <c r="AL257"/>
  <c r="AD257"/>
  <c r="V257"/>
  <c r="N257"/>
  <c r="F257"/>
  <c r="AR240"/>
  <c r="AJ240"/>
  <c r="AB240"/>
  <c r="T240"/>
  <c r="L240"/>
  <c r="D240"/>
  <c r="AP236"/>
  <c r="AH236"/>
  <c r="Z236"/>
  <c r="R236"/>
  <c r="J236"/>
  <c r="B236"/>
  <c r="AS219"/>
  <c r="AK219"/>
  <c r="AC219"/>
  <c r="U219"/>
  <c r="M219"/>
  <c r="E219"/>
  <c r="AQ215"/>
  <c r="AI215"/>
  <c r="AA215"/>
  <c r="S215"/>
  <c r="K215"/>
  <c r="C215"/>
  <c r="D194"/>
  <c r="AP181"/>
  <c r="AH181"/>
  <c r="Z181"/>
  <c r="R181"/>
  <c r="J181"/>
  <c r="B181"/>
  <c r="AV177"/>
  <c r="AN177"/>
  <c r="AF177"/>
  <c r="X177"/>
  <c r="P177"/>
  <c r="H177"/>
  <c r="AW161"/>
  <c r="AO161"/>
  <c r="AG161"/>
  <c r="Y161"/>
  <c r="Q161"/>
  <c r="I161"/>
  <c r="AU157"/>
  <c r="AM157"/>
  <c r="AE157"/>
  <c r="W157"/>
  <c r="O157"/>
  <c r="G157"/>
  <c r="AT141"/>
  <c r="AL141"/>
  <c r="AD141"/>
  <c r="V141"/>
  <c r="N141"/>
  <c r="F141"/>
  <c r="AS137"/>
  <c r="AK137"/>
  <c r="AC137"/>
  <c r="U137"/>
  <c r="M137"/>
  <c r="E137"/>
  <c r="O447"/>
  <c r="G447"/>
  <c r="K443"/>
  <c r="C443"/>
  <c r="M426"/>
  <c r="E426"/>
  <c r="I422"/>
  <c r="K405"/>
  <c r="C405"/>
  <c r="O401"/>
  <c r="G401"/>
  <c r="K384"/>
  <c r="C384"/>
  <c r="I380"/>
  <c r="J364"/>
  <c r="B364"/>
  <c r="H360"/>
  <c r="H344"/>
  <c r="F340"/>
  <c r="K324"/>
  <c r="C324"/>
  <c r="I320"/>
  <c r="O303"/>
  <c r="G303"/>
  <c r="M299"/>
  <c r="E299"/>
  <c r="M282"/>
  <c r="E282"/>
  <c r="K278"/>
  <c r="C278"/>
  <c r="AQ261"/>
  <c r="AI261"/>
  <c r="AA261"/>
  <c r="S261"/>
  <c r="K261"/>
  <c r="C261"/>
  <c r="AW257"/>
  <c r="AO257"/>
  <c r="AG257"/>
  <c r="Y257"/>
  <c r="Q257"/>
  <c r="I257"/>
  <c r="AU240"/>
  <c r="AM240"/>
  <c r="AE240"/>
  <c r="W240"/>
  <c r="O240"/>
  <c r="G240"/>
  <c r="AS236"/>
  <c r="AK236"/>
  <c r="AC236"/>
  <c r="U236"/>
  <c r="M236"/>
  <c r="E236"/>
  <c r="AV219"/>
  <c r="AN219"/>
  <c r="AF219"/>
  <c r="X219"/>
  <c r="P219"/>
  <c r="H219"/>
  <c r="AT215"/>
  <c r="AL215"/>
  <c r="AD215"/>
  <c r="V215"/>
  <c r="N215"/>
  <c r="F215"/>
  <c r="AS181"/>
  <c r="AK181"/>
  <c r="AC181"/>
  <c r="U181"/>
  <c r="M181"/>
  <c r="E181"/>
  <c r="AQ177"/>
  <c r="AI177"/>
  <c r="AA177"/>
  <c r="S177"/>
  <c r="K177"/>
  <c r="C177"/>
  <c r="AR161"/>
  <c r="AJ161"/>
  <c r="AB161"/>
  <c r="T161"/>
  <c r="L161"/>
  <c r="D161"/>
  <c r="AP157"/>
  <c r="AH157"/>
  <c r="Z157"/>
  <c r="R157"/>
  <c r="J157"/>
  <c r="B157"/>
  <c r="AW141"/>
  <c r="AO141"/>
  <c r="AG141"/>
  <c r="Y141"/>
  <c r="Q141"/>
  <c r="I141"/>
  <c r="AV137"/>
  <c r="AN137"/>
  <c r="AF137"/>
  <c r="X137"/>
  <c r="P137"/>
  <c r="H137"/>
  <c r="H447"/>
  <c r="M443"/>
  <c r="O426"/>
  <c r="J422"/>
  <c r="L405"/>
  <c r="F401"/>
  <c r="L364"/>
  <c r="J360"/>
  <c r="F344"/>
  <c r="E340"/>
  <c r="E324"/>
  <c r="C320"/>
  <c r="I303"/>
  <c r="G299"/>
  <c r="N282"/>
  <c r="L278"/>
  <c r="AH261"/>
  <c r="R261"/>
  <c r="B261"/>
  <c r="AU257"/>
  <c r="AE257"/>
  <c r="O257"/>
  <c r="AS240"/>
  <c r="AC240"/>
  <c r="M240"/>
  <c r="AL236"/>
  <c r="V236"/>
  <c r="F236"/>
  <c r="AO219"/>
  <c r="Y219"/>
  <c r="I219"/>
  <c r="AK215"/>
  <c r="U215"/>
  <c r="E215"/>
  <c r="AL181"/>
  <c r="V181"/>
  <c r="F181"/>
  <c r="AH177"/>
  <c r="R177"/>
  <c r="B177"/>
  <c r="AQ161"/>
  <c r="AA161"/>
  <c r="K161"/>
  <c r="AO157"/>
  <c r="Y157"/>
  <c r="I157"/>
  <c r="AN141"/>
  <c r="X141"/>
  <c r="H141"/>
  <c r="AM137"/>
  <c r="W137"/>
  <c r="G137"/>
  <c r="AP141"/>
  <c r="Z141"/>
  <c r="J141"/>
  <c r="AO137"/>
  <c r="Y137"/>
  <c r="I137"/>
  <c r="D443"/>
  <c r="G380"/>
  <c r="J344"/>
  <c r="L340"/>
  <c r="J320"/>
  <c r="D282"/>
  <c r="Y261"/>
  <c r="Q240"/>
  <c r="AB236"/>
  <c r="AU219"/>
  <c r="AR215"/>
  <c r="AB181"/>
  <c r="AO177"/>
  <c r="R161"/>
  <c r="P157"/>
  <c r="O141"/>
  <c r="AD137"/>
  <c r="P447"/>
  <c r="N401"/>
  <c r="I384"/>
  <c r="H380"/>
  <c r="D278"/>
  <c r="Z261"/>
  <c r="AM257"/>
  <c r="AK240"/>
  <c r="AT236"/>
  <c r="AG219"/>
  <c r="AC215"/>
  <c r="AD181"/>
  <c r="Z177"/>
  <c r="C161"/>
  <c r="Q157"/>
  <c r="P141"/>
  <c r="O137"/>
  <c r="H422"/>
  <c r="E401"/>
  <c r="H303"/>
  <c r="J278"/>
  <c r="I240"/>
  <c r="T236"/>
  <c r="W219"/>
  <c r="D215"/>
  <c r="AJ181"/>
  <c r="AW177"/>
  <c r="J161"/>
  <c r="H157"/>
  <c r="I447"/>
  <c r="C426"/>
  <c r="K422"/>
  <c r="M405"/>
  <c r="H401"/>
  <c r="B384"/>
  <c r="B380"/>
  <c r="G344"/>
  <c r="G340"/>
  <c r="I324"/>
  <c r="G320"/>
  <c r="M303"/>
  <c r="K299"/>
  <c r="O282"/>
  <c r="M278"/>
  <c r="AJ261"/>
  <c r="T261"/>
  <c r="D261"/>
  <c r="AV257"/>
  <c r="AF257"/>
  <c r="P257"/>
  <c r="AT240"/>
  <c r="AD240"/>
  <c r="N240"/>
  <c r="AM236"/>
  <c r="W236"/>
  <c r="G236"/>
  <c r="AP219"/>
  <c r="Z219"/>
  <c r="J219"/>
  <c r="AM215"/>
  <c r="W215"/>
  <c r="G215"/>
  <c r="B198"/>
  <c r="AM181"/>
  <c r="W181"/>
  <c r="G181"/>
  <c r="AJ177"/>
  <c r="T177"/>
  <c r="D177"/>
  <c r="AS161"/>
  <c r="AC161"/>
  <c r="M161"/>
  <c r="AQ157"/>
  <c r="AA157"/>
  <c r="K157"/>
  <c r="F426"/>
  <c r="M401"/>
  <c r="C364"/>
  <c r="AO261"/>
  <c r="AI257"/>
  <c r="C257"/>
  <c r="AW240"/>
  <c r="AG240"/>
  <c r="AR236"/>
  <c r="L236"/>
  <c r="AE219"/>
  <c r="O219"/>
  <c r="AB215"/>
  <c r="AR181"/>
  <c r="I177"/>
  <c r="AH161"/>
  <c r="B161"/>
  <c r="AF157"/>
  <c r="AU141"/>
  <c r="E443"/>
  <c r="G426"/>
  <c r="B422"/>
  <c r="B360"/>
  <c r="M324"/>
  <c r="K320"/>
  <c r="F282"/>
  <c r="J261"/>
  <c r="W257"/>
  <c r="E240"/>
  <c r="N236"/>
  <c r="AW219"/>
  <c r="AS215"/>
  <c r="M215"/>
  <c r="AT181"/>
  <c r="AP177"/>
  <c r="AI161"/>
  <c r="AW157"/>
  <c r="AF141"/>
  <c r="AE137"/>
  <c r="L443"/>
  <c r="M384"/>
  <c r="B320"/>
  <c r="Q261"/>
  <c r="AA257"/>
  <c r="Y240"/>
  <c r="AJ236"/>
  <c r="AM219"/>
  <c r="G219"/>
  <c r="T215"/>
  <c r="D181"/>
  <c r="Q177"/>
  <c r="Z161"/>
  <c r="G141"/>
  <c r="F137"/>
  <c r="M447"/>
  <c r="B443"/>
  <c r="D426"/>
  <c r="O422"/>
  <c r="I401"/>
  <c r="D384"/>
  <c r="C380"/>
  <c r="I344"/>
  <c r="H340"/>
  <c r="J324"/>
  <c r="H320"/>
  <c r="N303"/>
  <c r="L299"/>
  <c r="C282"/>
  <c r="AK261"/>
  <c r="U261"/>
  <c r="E261"/>
  <c r="AH257"/>
  <c r="R257"/>
  <c r="B257"/>
  <c r="AV240"/>
  <c r="AF240"/>
  <c r="P240"/>
  <c r="AQ236"/>
  <c r="AA236"/>
  <c r="K236"/>
  <c r="AT219"/>
  <c r="AD219"/>
  <c r="N219"/>
  <c r="AN215"/>
  <c r="X215"/>
  <c r="H215"/>
  <c r="C198"/>
  <c r="AQ181"/>
  <c r="AA181"/>
  <c r="K181"/>
  <c r="AK177"/>
  <c r="U177"/>
  <c r="E177"/>
  <c r="AT161"/>
  <c r="AD161"/>
  <c r="N161"/>
  <c r="AR157"/>
  <c r="AB157"/>
  <c r="L157"/>
  <c r="AQ141"/>
  <c r="AA141"/>
  <c r="K141"/>
  <c r="AP137"/>
  <c r="Z137"/>
  <c r="J137"/>
  <c r="N447"/>
  <c r="P422"/>
  <c r="B405"/>
  <c r="E384"/>
  <c r="L324"/>
  <c r="N299"/>
  <c r="B278"/>
  <c r="I261"/>
  <c r="S257"/>
  <c r="L215"/>
  <c r="L181"/>
  <c r="Y177"/>
  <c r="AV157"/>
  <c r="AE141"/>
  <c r="AT137"/>
  <c r="N137"/>
  <c r="D405"/>
  <c r="D364"/>
  <c r="M340"/>
  <c r="O299"/>
  <c r="AP261"/>
  <c r="G257"/>
  <c r="U240"/>
  <c r="AD236"/>
  <c r="Q219"/>
  <c r="N181"/>
  <c r="J177"/>
  <c r="S161"/>
  <c r="AG157"/>
  <c r="AV141"/>
  <c r="AU137"/>
  <c r="N426"/>
  <c r="J405"/>
  <c r="K364"/>
  <c r="I360"/>
  <c r="B344"/>
  <c r="D340"/>
  <c r="F299"/>
  <c r="L282"/>
  <c r="AG261"/>
  <c r="K257"/>
  <c r="AO240"/>
  <c r="AJ215"/>
  <c r="T181"/>
  <c r="AG177"/>
  <c r="AP161"/>
  <c r="X157"/>
  <c r="W141"/>
  <c r="AL137"/>
  <c r="I443"/>
  <c r="K426"/>
  <c r="C422"/>
  <c r="E405"/>
  <c r="P401"/>
  <c r="J384"/>
  <c r="J380"/>
  <c r="H364"/>
  <c r="F360"/>
  <c r="O320"/>
  <c r="E303"/>
  <c r="C299"/>
  <c r="G282"/>
  <c r="E278"/>
  <c r="AR261"/>
  <c r="AB261"/>
  <c r="L261"/>
  <c r="AN257"/>
  <c r="X257"/>
  <c r="H257"/>
  <c r="AL240"/>
  <c r="V240"/>
  <c r="F240"/>
  <c r="AU236"/>
  <c r="AE236"/>
  <c r="O236"/>
  <c r="AH219"/>
  <c r="R219"/>
  <c r="B219"/>
  <c r="AU215"/>
  <c r="AE215"/>
  <c r="O215"/>
  <c r="AU181"/>
  <c r="AE181"/>
  <c r="O181"/>
  <c r="AR177"/>
  <c r="AB177"/>
  <c r="L177"/>
  <c r="AK161"/>
  <c r="U161"/>
  <c r="E161"/>
  <c r="AI157"/>
  <c r="S157"/>
  <c r="C157"/>
  <c r="AH141"/>
  <c r="R141"/>
  <c r="B141"/>
  <c r="AW137"/>
  <c r="AG137"/>
  <c r="Q137"/>
  <c r="E447"/>
  <c r="J443"/>
  <c r="L426"/>
  <c r="G422"/>
  <c r="I405"/>
  <c r="L384"/>
  <c r="K380"/>
  <c r="I364"/>
  <c r="G360"/>
  <c r="B324"/>
  <c r="F303"/>
  <c r="D299"/>
  <c r="K282"/>
  <c r="I278"/>
  <c r="AS261"/>
  <c r="AC261"/>
  <c r="M261"/>
  <c r="AP257"/>
  <c r="Z257"/>
  <c r="J257"/>
  <c r="AN240"/>
  <c r="X240"/>
  <c r="H240"/>
  <c r="AI236"/>
  <c r="S236"/>
  <c r="C236"/>
  <c r="AL219"/>
  <c r="V219"/>
  <c r="F219"/>
  <c r="AV215"/>
  <c r="AF215"/>
  <c r="P215"/>
  <c r="AI181"/>
  <c r="S181"/>
  <c r="C181"/>
  <c r="AS177"/>
  <c r="AC177"/>
  <c r="M177"/>
  <c r="AL161"/>
  <c r="V161"/>
  <c r="F161"/>
  <c r="AJ157"/>
  <c r="T157"/>
  <c r="D157"/>
  <c r="AI141"/>
  <c r="S141"/>
  <c r="C141"/>
  <c r="AH137"/>
  <c r="R137"/>
  <c r="B137"/>
  <c r="B138" s="1"/>
  <c r="F447"/>
  <c r="D324"/>
  <c r="AW261"/>
  <c r="AQ257"/>
  <c r="D236"/>
  <c r="AN157"/>
  <c r="AM141"/>
  <c r="V137"/>
  <c r="D241" i="6"/>
  <c r="C29" i="3"/>
  <c r="C30" s="1"/>
  <c r="R117"/>
  <c r="AO120"/>
  <c r="AN120" s="1"/>
  <c r="AG121"/>
  <c r="C70" i="14"/>
  <c r="C71" s="1"/>
  <c r="AI284" i="5"/>
  <c r="Y117" i="3"/>
  <c r="P121"/>
  <c r="AI145" i="5"/>
  <c r="AU193"/>
  <c r="D259"/>
  <c r="O507"/>
  <c r="P115" i="3"/>
  <c r="AN115"/>
  <c r="H117"/>
  <c r="X117"/>
  <c r="AV117"/>
  <c r="W121"/>
  <c r="B309" i="5"/>
  <c r="G482"/>
  <c r="AN284"/>
  <c r="AO145"/>
  <c r="G193"/>
  <c r="AG234"/>
  <c r="P259"/>
  <c r="AM284"/>
  <c r="F309"/>
  <c r="N359"/>
  <c r="F507"/>
  <c r="E111" i="4"/>
  <c r="E117" s="1"/>
  <c r="E127"/>
  <c r="E134" s="1"/>
  <c r="E144"/>
  <c r="E151" s="1"/>
  <c r="I161"/>
  <c r="I168" s="1"/>
  <c r="C46" i="3"/>
  <c r="B50"/>
  <c r="B80"/>
  <c r="D84"/>
  <c r="B101"/>
  <c r="K114"/>
  <c r="T114"/>
  <c r="AU114"/>
  <c r="O115"/>
  <c r="W115"/>
  <c r="AE115"/>
  <c r="AM115"/>
  <c r="AU115"/>
  <c r="G117"/>
  <c r="O117"/>
  <c r="W117"/>
  <c r="AE117"/>
  <c r="AM117"/>
  <c r="AU117"/>
  <c r="F121"/>
  <c r="N121"/>
  <c r="V121"/>
  <c r="AD121"/>
  <c r="AL121"/>
  <c r="AT121"/>
  <c r="L222" i="6"/>
  <c r="L223" s="1"/>
  <c r="J222"/>
  <c r="J223" s="1"/>
  <c r="B221"/>
  <c r="B222" s="1"/>
  <c r="B223" s="1"/>
  <c r="G263"/>
  <c r="G264" s="1"/>
  <c r="G265" s="1"/>
  <c r="I221"/>
  <c r="I222" s="1"/>
  <c r="I223" s="1"/>
  <c r="H221"/>
  <c r="H222" s="1"/>
  <c r="H223" s="1"/>
  <c r="M263"/>
  <c r="M264" s="1"/>
  <c r="G221"/>
  <c r="G222" s="1"/>
  <c r="G223" s="1"/>
  <c r="I166" i="14"/>
  <c r="H166" s="1"/>
  <c r="G166" s="1"/>
  <c r="J190"/>
  <c r="D241"/>
  <c r="D242" s="1"/>
  <c r="H191"/>
  <c r="H192" s="1"/>
  <c r="H193" s="1"/>
  <c r="H241"/>
  <c r="H242" s="1"/>
  <c r="H243" s="1"/>
  <c r="M167"/>
  <c r="M168" s="1"/>
  <c r="L216"/>
  <c r="B315"/>
  <c r="J290"/>
  <c r="I290" s="1"/>
  <c r="H145" i="5"/>
  <c r="Y234"/>
  <c r="AU145"/>
  <c r="W169"/>
  <c r="AV122"/>
  <c r="AE122"/>
  <c r="X145"/>
  <c r="D284"/>
  <c r="AG169"/>
  <c r="H122"/>
  <c r="AF145"/>
  <c r="AI122"/>
  <c r="AU169"/>
  <c r="X234"/>
  <c r="J457"/>
  <c r="C193"/>
  <c r="AB259"/>
  <c r="S193"/>
  <c r="G259"/>
  <c r="C457"/>
  <c r="H284"/>
  <c r="J384"/>
  <c r="G457"/>
  <c r="G284"/>
  <c r="B334"/>
  <c r="F359"/>
  <c r="G384"/>
  <c r="G507"/>
  <c r="B507"/>
  <c r="E507"/>
  <c r="C433"/>
  <c r="AO234"/>
  <c r="AO242" s="1"/>
  <c r="I201" i="7"/>
  <c r="J202"/>
  <c r="K265" i="14"/>
  <c r="C289"/>
  <c r="D290"/>
  <c r="L262" i="6"/>
  <c r="B215" i="14"/>
  <c r="Q202" i="7"/>
  <c r="AO121" i="3"/>
  <c r="L259" i="5"/>
  <c r="C161" i="4"/>
  <c r="C168" s="1"/>
  <c r="B29" i="3"/>
  <c r="B30" s="1"/>
  <c r="D50"/>
  <c r="D101"/>
  <c r="I117"/>
  <c r="AG117"/>
  <c r="AW117"/>
  <c r="H121"/>
  <c r="AN121"/>
  <c r="K241" i="14"/>
  <c r="AW122" i="5"/>
  <c r="Q193"/>
  <c r="I334"/>
  <c r="AQ145"/>
  <c r="D169"/>
  <c r="B457"/>
  <c r="P507"/>
  <c r="B13" i="3"/>
  <c r="C50"/>
  <c r="L114"/>
  <c r="X115"/>
  <c r="P117"/>
  <c r="AN117"/>
  <c r="G121"/>
  <c r="AE121"/>
  <c r="K221" i="6"/>
  <c r="K222" s="1"/>
  <c r="K223" s="1"/>
  <c r="M191" i="14"/>
  <c r="M192" s="1"/>
  <c r="M193" s="1"/>
  <c r="Q241"/>
  <c r="Q242" s="1"/>
  <c r="Q243" s="1"/>
  <c r="AI234" i="5"/>
  <c r="AG145"/>
  <c r="M359"/>
  <c r="Q122"/>
  <c r="AF284"/>
  <c r="Q284"/>
  <c r="E433"/>
  <c r="C145"/>
  <c r="H161" i="4"/>
  <c r="H168" s="1"/>
  <c r="B46" i="3"/>
  <c r="I114"/>
  <c r="I120" s="1"/>
  <c r="AB114"/>
  <c r="N115"/>
  <c r="V115"/>
  <c r="AD115"/>
  <c r="AL115"/>
  <c r="F117"/>
  <c r="N117"/>
  <c r="V117"/>
  <c r="AD117"/>
  <c r="E121"/>
  <c r="M121"/>
  <c r="U121"/>
  <c r="AC121"/>
  <c r="AK121"/>
  <c r="AS121"/>
  <c r="P222" i="6"/>
  <c r="P223" s="1"/>
  <c r="L242" i="14"/>
  <c r="C165"/>
  <c r="P165"/>
  <c r="G234" i="5"/>
  <c r="K284"/>
  <c r="L145"/>
  <c r="AJ145"/>
  <c r="C384"/>
  <c r="C169"/>
  <c r="O145"/>
  <c r="AW193"/>
  <c r="B9"/>
  <c r="W145"/>
  <c r="Y122"/>
  <c r="AW145"/>
  <c r="AW169"/>
  <c r="O234"/>
  <c r="Q259"/>
  <c r="L234"/>
  <c r="I259"/>
  <c r="F334"/>
  <c r="H482"/>
  <c r="T193"/>
  <c r="AU234"/>
  <c r="L309"/>
  <c r="L433"/>
  <c r="I193"/>
  <c r="AQ259"/>
  <c r="I408"/>
  <c r="AW259"/>
  <c r="AV259"/>
  <c r="T259"/>
  <c r="AQ284"/>
  <c r="B384"/>
  <c r="K507"/>
  <c r="AO169"/>
  <c r="AM145"/>
  <c r="B438" i="3"/>
  <c r="B446" s="1"/>
  <c r="L397"/>
  <c r="L377"/>
  <c r="D377"/>
  <c r="K357"/>
  <c r="C357"/>
  <c r="I337"/>
  <c r="F336"/>
  <c r="F343" s="1"/>
  <c r="H316"/>
  <c r="N315"/>
  <c r="F315"/>
  <c r="L295"/>
  <c r="D295"/>
  <c r="J294"/>
  <c r="B294"/>
  <c r="J274"/>
  <c r="B274"/>
  <c r="H273"/>
  <c r="AR253"/>
  <c r="AJ253"/>
  <c r="AB253"/>
  <c r="T253"/>
  <c r="L253"/>
  <c r="AR252"/>
  <c r="AI252"/>
  <c r="Y252"/>
  <c r="Y260" s="1"/>
  <c r="P252"/>
  <c r="G252"/>
  <c r="AV232"/>
  <c r="AN232"/>
  <c r="AF232"/>
  <c r="X232"/>
  <c r="P232"/>
  <c r="AV231"/>
  <c r="AM231"/>
  <c r="L231"/>
  <c r="C231"/>
  <c r="AW211"/>
  <c r="AO211"/>
  <c r="AG211"/>
  <c r="Y211"/>
  <c r="Q211"/>
  <c r="AW210"/>
  <c r="AN210"/>
  <c r="AE210"/>
  <c r="D210"/>
  <c r="AT174"/>
  <c r="AL174"/>
  <c r="AD174"/>
  <c r="V174"/>
  <c r="N174"/>
  <c r="AB173"/>
  <c r="S173"/>
  <c r="I173"/>
  <c r="I180" s="1"/>
  <c r="AS154"/>
  <c r="AK154"/>
  <c r="AC154"/>
  <c r="U154"/>
  <c r="M154"/>
  <c r="AJ153"/>
  <c r="AA153"/>
  <c r="Q153"/>
  <c r="Q160" s="1"/>
  <c r="H153"/>
  <c r="AQ134"/>
  <c r="AI134"/>
  <c r="AA134"/>
  <c r="S134"/>
  <c r="K134"/>
  <c r="AQ133"/>
  <c r="AG133"/>
  <c r="AG140" s="1"/>
  <c r="X133"/>
  <c r="O133"/>
  <c r="G438"/>
  <c r="G446" s="1"/>
  <c r="M377"/>
  <c r="E377"/>
  <c r="L357"/>
  <c r="D357"/>
  <c r="J337"/>
  <c r="B337"/>
  <c r="I316"/>
  <c r="O315"/>
  <c r="G315"/>
  <c r="M295"/>
  <c r="E295"/>
  <c r="K294"/>
  <c r="C294"/>
  <c r="K274"/>
  <c r="C274"/>
  <c r="I273"/>
  <c r="AS253"/>
  <c r="AK253"/>
  <c r="AC253"/>
  <c r="U253"/>
  <c r="M253"/>
  <c r="AJ252"/>
  <c r="AA252"/>
  <c r="Q252"/>
  <c r="Q260" s="1"/>
  <c r="P260" s="1"/>
  <c r="H252"/>
  <c r="AW232"/>
  <c r="AO232"/>
  <c r="AG232"/>
  <c r="Y232"/>
  <c r="Q232"/>
  <c r="AW231"/>
  <c r="AN231"/>
  <c r="AE231"/>
  <c r="D231"/>
  <c r="AP211"/>
  <c r="AH211"/>
  <c r="Z211"/>
  <c r="R211"/>
  <c r="J211"/>
  <c r="AO210"/>
  <c r="AO218" s="1"/>
  <c r="AF210"/>
  <c r="W210"/>
  <c r="AU174"/>
  <c r="AM174"/>
  <c r="AE174"/>
  <c r="W174"/>
  <c r="O174"/>
  <c r="AU173"/>
  <c r="T173"/>
  <c r="K173"/>
  <c r="AT154"/>
  <c r="AL154"/>
  <c r="AD154"/>
  <c r="V154"/>
  <c r="N154"/>
  <c r="AB153"/>
  <c r="S153"/>
  <c r="I153"/>
  <c r="I160" s="1"/>
  <c r="AR134"/>
  <c r="AJ134"/>
  <c r="AB134"/>
  <c r="T134"/>
  <c r="L134"/>
  <c r="AR133"/>
  <c r="AI133"/>
  <c r="Y133"/>
  <c r="Y140" s="1"/>
  <c r="P133"/>
  <c r="G133"/>
  <c r="B439"/>
  <c r="B417"/>
  <c r="B425" s="1"/>
  <c r="F377"/>
  <c r="M357"/>
  <c r="E357"/>
  <c r="K337"/>
  <c r="C337"/>
  <c r="J316"/>
  <c r="B316"/>
  <c r="H315"/>
  <c r="N295"/>
  <c r="F295"/>
  <c r="L294"/>
  <c r="D294"/>
  <c r="L274"/>
  <c r="D274"/>
  <c r="J273"/>
  <c r="B273"/>
  <c r="AT253"/>
  <c r="AL253"/>
  <c r="AD253"/>
  <c r="V253"/>
  <c r="N253"/>
  <c r="AB252"/>
  <c r="S252"/>
  <c r="I252"/>
  <c r="I260" s="1"/>
  <c r="H260" s="1"/>
  <c r="AP232"/>
  <c r="AH232"/>
  <c r="Z232"/>
  <c r="R232"/>
  <c r="J232"/>
  <c r="AO231"/>
  <c r="AO239" s="1"/>
  <c r="AF231"/>
  <c r="W231"/>
  <c r="AQ211"/>
  <c r="AI211"/>
  <c r="AA211"/>
  <c r="S211"/>
  <c r="K211"/>
  <c r="AQ210"/>
  <c r="AG210"/>
  <c r="AG218" s="1"/>
  <c r="X210"/>
  <c r="O210"/>
  <c r="B192"/>
  <c r="AV174"/>
  <c r="AN174"/>
  <c r="AF174"/>
  <c r="X174"/>
  <c r="P174"/>
  <c r="AV173"/>
  <c r="AM173"/>
  <c r="L173"/>
  <c r="C173"/>
  <c r="AU154"/>
  <c r="AM154"/>
  <c r="AE154"/>
  <c r="W154"/>
  <c r="O154"/>
  <c r="AU153"/>
  <c r="T153"/>
  <c r="K153"/>
  <c r="AS134"/>
  <c r="AK134"/>
  <c r="AC134"/>
  <c r="U134"/>
  <c r="M134"/>
  <c r="AJ133"/>
  <c r="AA133"/>
  <c r="Q133"/>
  <c r="Q140" s="1"/>
  <c r="P140" s="1"/>
  <c r="H133"/>
  <c r="G418"/>
  <c r="G396"/>
  <c r="G404" s="1"/>
  <c r="I377"/>
  <c r="F376"/>
  <c r="F383" s="1"/>
  <c r="H357"/>
  <c r="B356"/>
  <c r="F337"/>
  <c r="M316"/>
  <c r="E316"/>
  <c r="K315"/>
  <c r="C315"/>
  <c r="I295"/>
  <c r="O294"/>
  <c r="G294"/>
  <c r="O274"/>
  <c r="G274"/>
  <c r="M273"/>
  <c r="E273"/>
  <c r="AW253"/>
  <c r="AO253"/>
  <c r="AG253"/>
  <c r="Y253"/>
  <c r="Q253"/>
  <c r="AW252"/>
  <c r="AN252"/>
  <c r="AE252"/>
  <c r="D252"/>
  <c r="AS232"/>
  <c r="AK232"/>
  <c r="AC232"/>
  <c r="U232"/>
  <c r="M232"/>
  <c r="AJ231"/>
  <c r="AA231"/>
  <c r="Q231"/>
  <c r="Q239" s="1"/>
  <c r="H231"/>
  <c r="AT211"/>
  <c r="AL211"/>
  <c r="AD211"/>
  <c r="V211"/>
  <c r="N211"/>
  <c r="AB210"/>
  <c r="S210"/>
  <c r="I210"/>
  <c r="I218" s="1"/>
  <c r="AQ174"/>
  <c r="AI174"/>
  <c r="AA174"/>
  <c r="S174"/>
  <c r="K174"/>
  <c r="AQ173"/>
  <c r="AG173"/>
  <c r="AG180" s="1"/>
  <c r="X173"/>
  <c r="O173"/>
  <c r="AP154"/>
  <c r="AH154"/>
  <c r="Z154"/>
  <c r="R154"/>
  <c r="J154"/>
  <c r="AO153"/>
  <c r="AO160" s="1"/>
  <c r="AF153"/>
  <c r="W153"/>
  <c r="AV134"/>
  <c r="AN134"/>
  <c r="AF134"/>
  <c r="X134"/>
  <c r="P134"/>
  <c r="AV133"/>
  <c r="AM133"/>
  <c r="L133"/>
  <c r="C133"/>
  <c r="C377"/>
  <c r="H337"/>
  <c r="O316"/>
  <c r="M315"/>
  <c r="B295"/>
  <c r="F274"/>
  <c r="D273"/>
  <c r="AU253"/>
  <c r="AE253"/>
  <c r="O253"/>
  <c r="T252"/>
  <c r="AL232"/>
  <c r="V232"/>
  <c r="AB231"/>
  <c r="I231"/>
  <c r="I239" s="1"/>
  <c r="AK211"/>
  <c r="U211"/>
  <c r="AA210"/>
  <c r="H210"/>
  <c r="AH174"/>
  <c r="R174"/>
  <c r="AO173"/>
  <c r="AO180" s="1"/>
  <c r="W173"/>
  <c r="AO154"/>
  <c r="Y154"/>
  <c r="AW153"/>
  <c r="AE153"/>
  <c r="AM134"/>
  <c r="W134"/>
  <c r="AU133"/>
  <c r="K133"/>
  <c r="AQ154"/>
  <c r="K154"/>
  <c r="O153"/>
  <c r="AO134"/>
  <c r="Y134"/>
  <c r="AE133"/>
  <c r="AF133"/>
  <c r="B418"/>
  <c r="F316"/>
  <c r="H295"/>
  <c r="M274"/>
  <c r="S253"/>
  <c r="L232"/>
  <c r="P231"/>
  <c r="AB211"/>
  <c r="P210"/>
  <c r="AO174"/>
  <c r="AE173"/>
  <c r="AV154"/>
  <c r="N134"/>
  <c r="K377"/>
  <c r="B336"/>
  <c r="B343" s="1"/>
  <c r="G316"/>
  <c r="H294"/>
  <c r="AM253"/>
  <c r="AU252"/>
  <c r="AT232"/>
  <c r="AC211"/>
  <c r="Q210"/>
  <c r="Q218" s="1"/>
  <c r="Z174"/>
  <c r="AG154"/>
  <c r="O134"/>
  <c r="G397"/>
  <c r="N316"/>
  <c r="N294"/>
  <c r="AG252"/>
  <c r="AG260" s="1"/>
  <c r="AJ232"/>
  <c r="G231"/>
  <c r="AJ211"/>
  <c r="Q174"/>
  <c r="AN154"/>
  <c r="L153"/>
  <c r="V134"/>
  <c r="G439"/>
  <c r="G377"/>
  <c r="L337"/>
  <c r="C316"/>
  <c r="C295"/>
  <c r="H274"/>
  <c r="F273"/>
  <c r="AV253"/>
  <c r="AF253"/>
  <c r="P253"/>
  <c r="AM252"/>
  <c r="C252"/>
  <c r="AM232"/>
  <c r="W232"/>
  <c r="AU231"/>
  <c r="K231"/>
  <c r="AM211"/>
  <c r="W211"/>
  <c r="AU210"/>
  <c r="K210"/>
  <c r="AJ174"/>
  <c r="T174"/>
  <c r="AR173"/>
  <c r="Y173"/>
  <c r="Y180" s="1"/>
  <c r="G173"/>
  <c r="AA154"/>
  <c r="AG153"/>
  <c r="AG160" s="1"/>
  <c r="AW133"/>
  <c r="J134"/>
  <c r="AQ252"/>
  <c r="AB232"/>
  <c r="AI231"/>
  <c r="AR211"/>
  <c r="AI210"/>
  <c r="D192"/>
  <c r="AW173"/>
  <c r="P154"/>
  <c r="C153"/>
  <c r="AT134"/>
  <c r="L418"/>
  <c r="F357"/>
  <c r="E315"/>
  <c r="J295"/>
  <c r="N274"/>
  <c r="W253"/>
  <c r="K252"/>
  <c r="N232"/>
  <c r="AS211"/>
  <c r="AJ210"/>
  <c r="AP174"/>
  <c r="J174"/>
  <c r="AW154"/>
  <c r="AN153"/>
  <c r="AE134"/>
  <c r="T133"/>
  <c r="B377"/>
  <c r="E274"/>
  <c r="AA253"/>
  <c r="O252"/>
  <c r="T232"/>
  <c r="Y231"/>
  <c r="Y239" s="1"/>
  <c r="X239" s="1"/>
  <c r="T211"/>
  <c r="G210"/>
  <c r="AG174"/>
  <c r="D173"/>
  <c r="AV153"/>
  <c r="AB133"/>
  <c r="L439"/>
  <c r="G417"/>
  <c r="G425" s="1"/>
  <c r="H377"/>
  <c r="F356"/>
  <c r="F363" s="1"/>
  <c r="M337"/>
  <c r="D316"/>
  <c r="B315"/>
  <c r="G295"/>
  <c r="E294"/>
  <c r="I274"/>
  <c r="G273"/>
  <c r="AH253"/>
  <c r="R253"/>
  <c r="AO252"/>
  <c r="AO260" s="1"/>
  <c r="W252"/>
  <c r="AQ232"/>
  <c r="AA232"/>
  <c r="K232"/>
  <c r="AG231"/>
  <c r="AG239" s="1"/>
  <c r="AF239" s="1"/>
  <c r="O231"/>
  <c r="AN211"/>
  <c r="X211"/>
  <c r="AV210"/>
  <c r="L210"/>
  <c r="C192"/>
  <c r="C197" s="1"/>
  <c r="C199" s="1"/>
  <c r="AK174"/>
  <c r="U174"/>
  <c r="AA173"/>
  <c r="H173"/>
  <c r="AR154"/>
  <c r="AB154"/>
  <c r="L154"/>
  <c r="AI153"/>
  <c r="P153"/>
  <c r="AP134"/>
  <c r="Z134"/>
  <c r="J377"/>
  <c r="B357"/>
  <c r="D315"/>
  <c r="F294"/>
  <c r="K273"/>
  <c r="AI253"/>
  <c r="X252"/>
  <c r="AR232"/>
  <c r="L211"/>
  <c r="Y174"/>
  <c r="AF154"/>
  <c r="AM153"/>
  <c r="AD134"/>
  <c r="S133"/>
  <c r="L273"/>
  <c r="AD232"/>
  <c r="S231"/>
  <c r="M211"/>
  <c r="AF173"/>
  <c r="Q154"/>
  <c r="D153"/>
  <c r="AU134"/>
  <c r="G337"/>
  <c r="L315"/>
  <c r="C273"/>
  <c r="K253"/>
  <c r="AR231"/>
  <c r="AR210"/>
  <c r="AW174"/>
  <c r="X154"/>
  <c r="AL134"/>
  <c r="I133"/>
  <c r="I140" s="1"/>
  <c r="B396"/>
  <c r="B404" s="1"/>
  <c r="G357"/>
  <c r="D337"/>
  <c r="K316"/>
  <c r="I315"/>
  <c r="K295"/>
  <c r="I294"/>
  <c r="N273"/>
  <c r="AN253"/>
  <c r="X253"/>
  <c r="AV252"/>
  <c r="L252"/>
  <c r="AU232"/>
  <c r="AE232"/>
  <c r="O232"/>
  <c r="T231"/>
  <c r="AU211"/>
  <c r="AE211"/>
  <c r="O211"/>
  <c r="T210"/>
  <c r="AR174"/>
  <c r="AB174"/>
  <c r="L174"/>
  <c r="AI173"/>
  <c r="P173"/>
  <c r="AI154"/>
  <c r="S154"/>
  <c r="AQ153"/>
  <c r="X153"/>
  <c r="AW134"/>
  <c r="AG134"/>
  <c r="Q134"/>
  <c r="AN133"/>
  <c r="D133"/>
  <c r="B397"/>
  <c r="B376"/>
  <c r="B383" s="1"/>
  <c r="I357"/>
  <c r="E337"/>
  <c r="L316"/>
  <c r="J315"/>
  <c r="O295"/>
  <c r="M294"/>
  <c r="O273"/>
  <c r="AP253"/>
  <c r="Z253"/>
  <c r="J253"/>
  <c r="AF252"/>
  <c r="AI232"/>
  <c r="S232"/>
  <c r="AQ231"/>
  <c r="X231"/>
  <c r="AV211"/>
  <c r="AF211"/>
  <c r="P211"/>
  <c r="AM210"/>
  <c r="C210"/>
  <c r="AS174"/>
  <c r="AC174"/>
  <c r="M174"/>
  <c r="AJ173"/>
  <c r="Q173"/>
  <c r="Q180" s="1"/>
  <c r="AJ154"/>
  <c r="T154"/>
  <c r="AR153"/>
  <c r="Y153"/>
  <c r="Y160" s="1"/>
  <c r="G153"/>
  <c r="AH134"/>
  <c r="R134"/>
  <c r="AO133"/>
  <c r="AO140" s="1"/>
  <c r="AN140" s="1"/>
  <c r="W133"/>
  <c r="J357"/>
  <c r="AQ253"/>
  <c r="Y210"/>
  <c r="Y218" s="1"/>
  <c r="AN173"/>
  <c r="C52" i="6"/>
  <c r="P516" i="5"/>
  <c r="H516"/>
  <c r="O512"/>
  <c r="G512"/>
  <c r="I516"/>
  <c r="P512"/>
  <c r="H512"/>
  <c r="J516"/>
  <c r="B516"/>
  <c r="I512"/>
  <c r="K516"/>
  <c r="C516"/>
  <c r="J512"/>
  <c r="B512"/>
  <c r="L516"/>
  <c r="K512"/>
  <c r="M516"/>
  <c r="L512"/>
  <c r="N516"/>
  <c r="M512"/>
  <c r="N512"/>
  <c r="D516"/>
  <c r="F516"/>
  <c r="G516"/>
  <c r="O516"/>
  <c r="C512"/>
  <c r="E512"/>
  <c r="F512"/>
  <c r="E516"/>
  <c r="D512"/>
  <c r="L491"/>
  <c r="D491"/>
  <c r="L487"/>
  <c r="D487"/>
  <c r="I466"/>
  <c r="P462"/>
  <c r="H462"/>
  <c r="M441"/>
  <c r="E441"/>
  <c r="I437"/>
  <c r="L416"/>
  <c r="D416"/>
  <c r="H412"/>
  <c r="H392"/>
  <c r="L388"/>
  <c r="D388"/>
  <c r="L368"/>
  <c r="D368"/>
  <c r="J364"/>
  <c r="B364"/>
  <c r="H343"/>
  <c r="N339"/>
  <c r="F339"/>
  <c r="L318"/>
  <c r="D318"/>
  <c r="J314"/>
  <c r="B314"/>
  <c r="AV293"/>
  <c r="AN293"/>
  <c r="AF293"/>
  <c r="X293"/>
  <c r="P293"/>
  <c r="H293"/>
  <c r="AW289"/>
  <c r="AO289"/>
  <c r="AG289"/>
  <c r="Y289"/>
  <c r="Q289"/>
  <c r="I289"/>
  <c r="AT268"/>
  <c r="AL268"/>
  <c r="AD268"/>
  <c r="V268"/>
  <c r="N268"/>
  <c r="F268"/>
  <c r="AT264"/>
  <c r="AL264"/>
  <c r="AD264"/>
  <c r="V264"/>
  <c r="N264"/>
  <c r="F264"/>
  <c r="AW243"/>
  <c r="AO243"/>
  <c r="AG243"/>
  <c r="Y243"/>
  <c r="Q243"/>
  <c r="I243"/>
  <c r="AR239"/>
  <c r="AJ239"/>
  <c r="AB239"/>
  <c r="T239"/>
  <c r="L239"/>
  <c r="D239"/>
  <c r="M491"/>
  <c r="E491"/>
  <c r="M487"/>
  <c r="E487"/>
  <c r="J466"/>
  <c r="B466"/>
  <c r="P465" s="1"/>
  <c r="I462"/>
  <c r="F441"/>
  <c r="J437"/>
  <c r="B437"/>
  <c r="M416"/>
  <c r="E416"/>
  <c r="I412"/>
  <c r="I392"/>
  <c r="M388"/>
  <c r="E388"/>
  <c r="M368"/>
  <c r="E368"/>
  <c r="K364"/>
  <c r="C364"/>
  <c r="I343"/>
  <c r="O339"/>
  <c r="G339"/>
  <c r="M318"/>
  <c r="E318"/>
  <c r="K314"/>
  <c r="C314"/>
  <c r="AW293"/>
  <c r="AO293"/>
  <c r="AG293"/>
  <c r="Y293"/>
  <c r="Q293"/>
  <c r="I293"/>
  <c r="AP289"/>
  <c r="AH289"/>
  <c r="Z289"/>
  <c r="R289"/>
  <c r="J289"/>
  <c r="B289"/>
  <c r="AU268"/>
  <c r="AM268"/>
  <c r="AE268"/>
  <c r="W268"/>
  <c r="O268"/>
  <c r="G268"/>
  <c r="AU264"/>
  <c r="AM264"/>
  <c r="AE264"/>
  <c r="W264"/>
  <c r="O264"/>
  <c r="G264"/>
  <c r="AP243"/>
  <c r="AH243"/>
  <c r="Z243"/>
  <c r="R243"/>
  <c r="J243"/>
  <c r="B243"/>
  <c r="AS239"/>
  <c r="AK239"/>
  <c r="AC239"/>
  <c r="U239"/>
  <c r="M239"/>
  <c r="E239"/>
  <c r="N491"/>
  <c r="F491"/>
  <c r="N487"/>
  <c r="F487"/>
  <c r="K466"/>
  <c r="C466"/>
  <c r="J462"/>
  <c r="B462"/>
  <c r="G441"/>
  <c r="K437"/>
  <c r="C437"/>
  <c r="F416"/>
  <c r="J412"/>
  <c r="B412"/>
  <c r="J392"/>
  <c r="B392"/>
  <c r="M391" s="1"/>
  <c r="F388"/>
  <c r="N368"/>
  <c r="F368"/>
  <c r="L364"/>
  <c r="D364"/>
  <c r="J343"/>
  <c r="B343"/>
  <c r="O342" s="1"/>
  <c r="H339"/>
  <c r="N318"/>
  <c r="F318"/>
  <c r="L314"/>
  <c r="D314"/>
  <c r="AP293"/>
  <c r="AH293"/>
  <c r="Z293"/>
  <c r="R293"/>
  <c r="J293"/>
  <c r="B293"/>
  <c r="AW292" s="1"/>
  <c r="AQ289"/>
  <c r="AI289"/>
  <c r="AA289"/>
  <c r="S289"/>
  <c r="K289"/>
  <c r="C289"/>
  <c r="AV268"/>
  <c r="AN268"/>
  <c r="AF268"/>
  <c r="X268"/>
  <c r="P268"/>
  <c r="H268"/>
  <c r="AV264"/>
  <c r="AN264"/>
  <c r="AF264"/>
  <c r="X264"/>
  <c r="P264"/>
  <c r="H264"/>
  <c r="AQ243"/>
  <c r="AI243"/>
  <c r="AA243"/>
  <c r="S243"/>
  <c r="K243"/>
  <c r="C243"/>
  <c r="AT239"/>
  <c r="AL239"/>
  <c r="AD239"/>
  <c r="V239"/>
  <c r="N239"/>
  <c r="F239"/>
  <c r="I491"/>
  <c r="I487"/>
  <c r="N466"/>
  <c r="F466"/>
  <c r="M462"/>
  <c r="E462"/>
  <c r="J441"/>
  <c r="B441"/>
  <c r="M440" s="1"/>
  <c r="F437"/>
  <c r="I416"/>
  <c r="M412"/>
  <c r="E412"/>
  <c r="M392"/>
  <c r="E392"/>
  <c r="I388"/>
  <c r="I368"/>
  <c r="O364"/>
  <c r="G364"/>
  <c r="M343"/>
  <c r="E343"/>
  <c r="K339"/>
  <c r="C339"/>
  <c r="I318"/>
  <c r="O314"/>
  <c r="G314"/>
  <c r="AS293"/>
  <c r="AK293"/>
  <c r="AC293"/>
  <c r="U293"/>
  <c r="M293"/>
  <c r="E293"/>
  <c r="AT289"/>
  <c r="AL289"/>
  <c r="AD289"/>
  <c r="V289"/>
  <c r="N289"/>
  <c r="F289"/>
  <c r="AQ268"/>
  <c r="AI268"/>
  <c r="AA268"/>
  <c r="S268"/>
  <c r="K268"/>
  <c r="C268"/>
  <c r="AQ264"/>
  <c r="AI264"/>
  <c r="AA264"/>
  <c r="S264"/>
  <c r="K264"/>
  <c r="C264"/>
  <c r="AT243"/>
  <c r="AL243"/>
  <c r="AD243"/>
  <c r="V243"/>
  <c r="N243"/>
  <c r="F243"/>
  <c r="AW239"/>
  <c r="AO239"/>
  <c r="AG239"/>
  <c r="Y239"/>
  <c r="Q239"/>
  <c r="I239"/>
  <c r="H491"/>
  <c r="H487"/>
  <c r="E466"/>
  <c r="D462"/>
  <c r="H441"/>
  <c r="D437"/>
  <c r="B416"/>
  <c r="K392"/>
  <c r="G388"/>
  <c r="J368"/>
  <c r="H364"/>
  <c r="C343"/>
  <c r="K318"/>
  <c r="I314"/>
  <c r="AJ293"/>
  <c r="T293"/>
  <c r="D293"/>
  <c r="AK289"/>
  <c r="U289"/>
  <c r="E289"/>
  <c r="AK268"/>
  <c r="U268"/>
  <c r="E268"/>
  <c r="AK264"/>
  <c r="U264"/>
  <c r="E264"/>
  <c r="AS243"/>
  <c r="AC243"/>
  <c r="M243"/>
  <c r="AV239"/>
  <c r="AF239"/>
  <c r="P239"/>
  <c r="AR201"/>
  <c r="AJ201"/>
  <c r="AB201"/>
  <c r="T201"/>
  <c r="L201"/>
  <c r="D201"/>
  <c r="AR197"/>
  <c r="AJ197"/>
  <c r="AB197"/>
  <c r="T197"/>
  <c r="L197"/>
  <c r="D197"/>
  <c r="AP177"/>
  <c r="AH177"/>
  <c r="Z177"/>
  <c r="R177"/>
  <c r="J177"/>
  <c r="B177"/>
  <c r="AW176" s="1"/>
  <c r="AP173"/>
  <c r="AH173"/>
  <c r="Z173"/>
  <c r="R173"/>
  <c r="J173"/>
  <c r="B173"/>
  <c r="AP153"/>
  <c r="AH153"/>
  <c r="Z153"/>
  <c r="R153"/>
  <c r="J153"/>
  <c r="B153"/>
  <c r="AQ149"/>
  <c r="AI149"/>
  <c r="AA149"/>
  <c r="S149"/>
  <c r="K149"/>
  <c r="C149"/>
  <c r="J491"/>
  <c r="J487"/>
  <c r="G466"/>
  <c r="F462"/>
  <c r="I441"/>
  <c r="E437"/>
  <c r="C416"/>
  <c r="L392"/>
  <c r="H388"/>
  <c r="K368"/>
  <c r="I364"/>
  <c r="D343"/>
  <c r="B339"/>
  <c r="O318"/>
  <c r="M314"/>
  <c r="AL293"/>
  <c r="V293"/>
  <c r="F293"/>
  <c r="AM289"/>
  <c r="W289"/>
  <c r="G289"/>
  <c r="AO268"/>
  <c r="Y268"/>
  <c r="I268"/>
  <c r="AO264"/>
  <c r="Y264"/>
  <c r="I264"/>
  <c r="AU243"/>
  <c r="AE243"/>
  <c r="O243"/>
  <c r="AH239"/>
  <c r="R239"/>
  <c r="B239"/>
  <c r="B218"/>
  <c r="AS201"/>
  <c r="AK201"/>
  <c r="AC201"/>
  <c r="U201"/>
  <c r="M201"/>
  <c r="E201"/>
  <c r="AS197"/>
  <c r="AK197"/>
  <c r="AC197"/>
  <c r="U197"/>
  <c r="M197"/>
  <c r="E197"/>
  <c r="AQ177"/>
  <c r="AI177"/>
  <c r="AA177"/>
  <c r="S177"/>
  <c r="K177"/>
  <c r="C177"/>
  <c r="AQ173"/>
  <c r="AI173"/>
  <c r="AA173"/>
  <c r="S173"/>
  <c r="K173"/>
  <c r="C173"/>
  <c r="AQ153"/>
  <c r="AI153"/>
  <c r="AA153"/>
  <c r="S153"/>
  <c r="K153"/>
  <c r="K491"/>
  <c r="K487"/>
  <c r="H466"/>
  <c r="G462"/>
  <c r="K441"/>
  <c r="G437"/>
  <c r="G416"/>
  <c r="C412"/>
  <c r="J388"/>
  <c r="O368"/>
  <c r="M364"/>
  <c r="F343"/>
  <c r="D339"/>
  <c r="N314"/>
  <c r="AM293"/>
  <c r="W293"/>
  <c r="G293"/>
  <c r="AN289"/>
  <c r="X289"/>
  <c r="H289"/>
  <c r="AP268"/>
  <c r="Z268"/>
  <c r="J268"/>
  <c r="AP264"/>
  <c r="Z264"/>
  <c r="J264"/>
  <c r="AV243"/>
  <c r="AF243"/>
  <c r="P243"/>
  <c r="AI239"/>
  <c r="S239"/>
  <c r="C239"/>
  <c r="C218"/>
  <c r="AT201"/>
  <c r="AL201"/>
  <c r="AD201"/>
  <c r="V201"/>
  <c r="N201"/>
  <c r="F201"/>
  <c r="AT197"/>
  <c r="AL197"/>
  <c r="AD197"/>
  <c r="V197"/>
  <c r="N197"/>
  <c r="F197"/>
  <c r="AR177"/>
  <c r="AJ177"/>
  <c r="AB177"/>
  <c r="T177"/>
  <c r="L177"/>
  <c r="D177"/>
  <c r="AR173"/>
  <c r="AJ173"/>
  <c r="AB173"/>
  <c r="T173"/>
  <c r="L173"/>
  <c r="D173"/>
  <c r="AR153"/>
  <c r="AJ153"/>
  <c r="AB153"/>
  <c r="T153"/>
  <c r="L153"/>
  <c r="D153"/>
  <c r="AS149"/>
  <c r="AK149"/>
  <c r="AC149"/>
  <c r="U149"/>
  <c r="M149"/>
  <c r="E149"/>
  <c r="B491"/>
  <c r="B487"/>
  <c r="O466"/>
  <c r="N462"/>
  <c r="M437"/>
  <c r="K416"/>
  <c r="G412"/>
  <c r="D392"/>
  <c r="C368"/>
  <c r="L343"/>
  <c r="J339"/>
  <c r="G318"/>
  <c r="E314"/>
  <c r="AT293"/>
  <c r="AD293"/>
  <c r="N293"/>
  <c r="AU289"/>
  <c r="AE289"/>
  <c r="O289"/>
  <c r="AW268"/>
  <c r="AG268"/>
  <c r="Q268"/>
  <c r="AW264"/>
  <c r="AG264"/>
  <c r="Q264"/>
  <c r="AM243"/>
  <c r="W243"/>
  <c r="G243"/>
  <c r="AP239"/>
  <c r="Z239"/>
  <c r="J239"/>
  <c r="D214"/>
  <c r="AW201"/>
  <c r="AO201"/>
  <c r="AG201"/>
  <c r="Y201"/>
  <c r="Q201"/>
  <c r="I201"/>
  <c r="AW197"/>
  <c r="AO197"/>
  <c r="AG197"/>
  <c r="Y197"/>
  <c r="Q197"/>
  <c r="I197"/>
  <c r="AU177"/>
  <c r="AM177"/>
  <c r="AE177"/>
  <c r="W177"/>
  <c r="O177"/>
  <c r="G177"/>
  <c r="AU173"/>
  <c r="AM173"/>
  <c r="AE173"/>
  <c r="W173"/>
  <c r="O173"/>
  <c r="G173"/>
  <c r="C487"/>
  <c r="L462"/>
  <c r="L437"/>
  <c r="K388"/>
  <c r="E364"/>
  <c r="N343"/>
  <c r="B318"/>
  <c r="S293"/>
  <c r="AJ289"/>
  <c r="D289"/>
  <c r="AH268"/>
  <c r="B268"/>
  <c r="R264"/>
  <c r="AK243"/>
  <c r="E243"/>
  <c r="X239"/>
  <c r="AP201"/>
  <c r="Z201"/>
  <c r="J201"/>
  <c r="AP197"/>
  <c r="Z197"/>
  <c r="J197"/>
  <c r="AV177"/>
  <c r="AF177"/>
  <c r="P177"/>
  <c r="AV173"/>
  <c r="AF173"/>
  <c r="P173"/>
  <c r="AU153"/>
  <c r="AG153"/>
  <c r="V153"/>
  <c r="H153"/>
  <c r="AU149"/>
  <c r="AJ149"/>
  <c r="Y149"/>
  <c r="O149"/>
  <c r="D149"/>
  <c r="AW129"/>
  <c r="AO129"/>
  <c r="AG129"/>
  <c r="Y129"/>
  <c r="Q129"/>
  <c r="I129"/>
  <c r="AP125"/>
  <c r="AH125"/>
  <c r="Z125"/>
  <c r="R125"/>
  <c r="J125"/>
  <c r="B125"/>
  <c r="B126" s="1"/>
  <c r="D105"/>
  <c r="B101"/>
  <c r="C88"/>
  <c r="C71"/>
  <c r="B67"/>
  <c r="B68" s="1"/>
  <c r="C54"/>
  <c r="D50"/>
  <c r="D51" s="1"/>
  <c r="P487"/>
  <c r="L466"/>
  <c r="I339"/>
  <c r="J318"/>
  <c r="AV289"/>
  <c r="M268"/>
  <c r="AM239"/>
  <c r="AV201"/>
  <c r="AV197"/>
  <c r="V177"/>
  <c r="AL173"/>
  <c r="AM153"/>
  <c r="N153"/>
  <c r="G487"/>
  <c r="O462"/>
  <c r="C441"/>
  <c r="C392"/>
  <c r="F364"/>
  <c r="O343"/>
  <c r="C318"/>
  <c r="AA293"/>
  <c r="AR289"/>
  <c r="L289"/>
  <c r="AJ268"/>
  <c r="D268"/>
  <c r="T264"/>
  <c r="AN243"/>
  <c r="H243"/>
  <c r="AA239"/>
  <c r="D218"/>
  <c r="AQ201"/>
  <c r="AA201"/>
  <c r="K201"/>
  <c r="AQ197"/>
  <c r="AA197"/>
  <c r="K197"/>
  <c r="AW177"/>
  <c r="AG177"/>
  <c r="Q177"/>
  <c r="AW173"/>
  <c r="AG173"/>
  <c r="Q173"/>
  <c r="AV153"/>
  <c r="AK153"/>
  <c r="W153"/>
  <c r="I153"/>
  <c r="AV149"/>
  <c r="AL149"/>
  <c r="Z149"/>
  <c r="P149"/>
  <c r="F149"/>
  <c r="AP129"/>
  <c r="AH129"/>
  <c r="Z129"/>
  <c r="R129"/>
  <c r="J129"/>
  <c r="B129"/>
  <c r="AW128" s="1"/>
  <c r="AQ125"/>
  <c r="AI125"/>
  <c r="AA125"/>
  <c r="S125"/>
  <c r="K125"/>
  <c r="C125"/>
  <c r="C101"/>
  <c r="D88"/>
  <c r="B84"/>
  <c r="D71"/>
  <c r="C67"/>
  <c r="D54"/>
  <c r="B17"/>
  <c r="B18" s="1"/>
  <c r="L441"/>
  <c r="P289"/>
  <c r="AC264"/>
  <c r="G239"/>
  <c r="AF201"/>
  <c r="P197"/>
  <c r="F177"/>
  <c r="F173"/>
  <c r="O487"/>
  <c r="D466"/>
  <c r="D441"/>
  <c r="D412"/>
  <c r="F392"/>
  <c r="N364"/>
  <c r="E339"/>
  <c r="H318"/>
  <c r="AB293"/>
  <c r="AS289"/>
  <c r="M289"/>
  <c r="AR268"/>
  <c r="L268"/>
  <c r="AB264"/>
  <c r="AR243"/>
  <c r="L243"/>
  <c r="AE239"/>
  <c r="AU201"/>
  <c r="AE201"/>
  <c r="O201"/>
  <c r="AU197"/>
  <c r="AE197"/>
  <c r="O197"/>
  <c r="AK177"/>
  <c r="U177"/>
  <c r="E177"/>
  <c r="AK173"/>
  <c r="U173"/>
  <c r="E173"/>
  <c r="AW153"/>
  <c r="AL153"/>
  <c r="X153"/>
  <c r="M153"/>
  <c r="AW149"/>
  <c r="AM149"/>
  <c r="AB149"/>
  <c r="Q149"/>
  <c r="G149"/>
  <c r="AQ129"/>
  <c r="AI129"/>
  <c r="AA129"/>
  <c r="S129"/>
  <c r="K129"/>
  <c r="C129"/>
  <c r="AR125"/>
  <c r="AJ125"/>
  <c r="AB125"/>
  <c r="T125"/>
  <c r="L125"/>
  <c r="D125"/>
  <c r="D101"/>
  <c r="C84"/>
  <c r="D67"/>
  <c r="B33"/>
  <c r="B34" s="1"/>
  <c r="F412"/>
  <c r="G392"/>
  <c r="B368"/>
  <c r="AE293"/>
  <c r="AS268"/>
  <c r="T243"/>
  <c r="P201"/>
  <c r="AF197"/>
  <c r="AL177"/>
  <c r="V173"/>
  <c r="G491"/>
  <c r="P466"/>
  <c r="L412"/>
  <c r="H368"/>
  <c r="M339"/>
  <c r="AQ293"/>
  <c r="K293"/>
  <c r="AB289"/>
  <c r="T268"/>
  <c r="AJ264"/>
  <c r="D264"/>
  <c r="X243"/>
  <c r="AQ239"/>
  <c r="K239"/>
  <c r="B214"/>
  <c r="AI201"/>
  <c r="S201"/>
  <c r="C201"/>
  <c r="AI197"/>
  <c r="S197"/>
  <c r="C197"/>
  <c r="AO177"/>
  <c r="Y177"/>
  <c r="I177"/>
  <c r="AO173"/>
  <c r="Y173"/>
  <c r="I173"/>
  <c r="AO153"/>
  <c r="AD153"/>
  <c r="P153"/>
  <c r="E153"/>
  <c r="AP149"/>
  <c r="AF149"/>
  <c r="V149"/>
  <c r="J149"/>
  <c r="AT129"/>
  <c r="AL129"/>
  <c r="AD129"/>
  <c r="V129"/>
  <c r="N129"/>
  <c r="F129"/>
  <c r="AU125"/>
  <c r="AM125"/>
  <c r="AE125"/>
  <c r="W125"/>
  <c r="O125"/>
  <c r="G125"/>
  <c r="D37"/>
  <c r="O491"/>
  <c r="C462"/>
  <c r="H416"/>
  <c r="B388"/>
  <c r="G343"/>
  <c r="F314"/>
  <c r="AR293"/>
  <c r="L293"/>
  <c r="AC289"/>
  <c r="P491"/>
  <c r="C388"/>
  <c r="L339"/>
  <c r="O293"/>
  <c r="AC268"/>
  <c r="B264"/>
  <c r="AU239"/>
  <c r="G201"/>
  <c r="H197"/>
  <c r="AS177"/>
  <c r="AT173"/>
  <c r="H173"/>
  <c r="AE153"/>
  <c r="C153"/>
  <c r="AE149"/>
  <c r="I149"/>
  <c r="AS129"/>
  <c r="AC129"/>
  <c r="M129"/>
  <c r="AT125"/>
  <c r="AD125"/>
  <c r="N125"/>
  <c r="D84"/>
  <c r="X197"/>
  <c r="AS153"/>
  <c r="R149"/>
  <c r="T129"/>
  <c r="E125"/>
  <c r="B105"/>
  <c r="AR264"/>
  <c r="AC173"/>
  <c r="AO149"/>
  <c r="U129"/>
  <c r="V125"/>
  <c r="B21"/>
  <c r="C293"/>
  <c r="AC153"/>
  <c r="H149"/>
  <c r="L129"/>
  <c r="M125"/>
  <c r="K462"/>
  <c r="K343"/>
  <c r="AI293"/>
  <c r="L264"/>
  <c r="D243"/>
  <c r="H201"/>
  <c r="R197"/>
  <c r="AT177"/>
  <c r="H177"/>
  <c r="M173"/>
  <c r="AF153"/>
  <c r="F153"/>
  <c r="AG149"/>
  <c r="L149"/>
  <c r="AU129"/>
  <c r="AE129"/>
  <c r="O129"/>
  <c r="AV125"/>
  <c r="AF125"/>
  <c r="P125"/>
  <c r="B54"/>
  <c r="C33"/>
  <c r="C34" s="1"/>
  <c r="J416"/>
  <c r="W201"/>
  <c r="N177"/>
  <c r="AN149"/>
  <c r="AJ129"/>
  <c r="D129"/>
  <c r="U125"/>
  <c r="H437"/>
  <c r="AJ243"/>
  <c r="X201"/>
  <c r="X177"/>
  <c r="AT153"/>
  <c r="T149"/>
  <c r="AK129"/>
  <c r="AL125"/>
  <c r="F125"/>
  <c r="AB268"/>
  <c r="AN239"/>
  <c r="AD149"/>
  <c r="AR129"/>
  <c r="M466"/>
  <c r="K412"/>
  <c r="AU293"/>
  <c r="M264"/>
  <c r="U243"/>
  <c r="R201"/>
  <c r="W197"/>
  <c r="M177"/>
  <c r="N173"/>
  <c r="AN153"/>
  <c r="G153"/>
  <c r="AH149"/>
  <c r="N149"/>
  <c r="AV129"/>
  <c r="AF129"/>
  <c r="P129"/>
  <c r="AW125"/>
  <c r="AG125"/>
  <c r="Q125"/>
  <c r="B71"/>
  <c r="D33"/>
  <c r="D34" s="1"/>
  <c r="H314"/>
  <c r="AH264"/>
  <c r="AB243"/>
  <c r="X173"/>
  <c r="O153"/>
  <c r="AK125"/>
  <c r="B88"/>
  <c r="H239"/>
  <c r="AH197"/>
  <c r="Q153"/>
  <c r="E129"/>
  <c r="C105"/>
  <c r="B50"/>
  <c r="B51" s="1"/>
  <c r="AN201"/>
  <c r="B201"/>
  <c r="G197"/>
  <c r="AB129"/>
  <c r="AS125"/>
  <c r="AC125"/>
  <c r="T289"/>
  <c r="AS264"/>
  <c r="O239"/>
  <c r="C214"/>
  <c r="AH201"/>
  <c r="AM197"/>
  <c r="AC177"/>
  <c r="AD173"/>
  <c r="U153"/>
  <c r="AR149"/>
  <c r="W149"/>
  <c r="AM129"/>
  <c r="W129"/>
  <c r="G129"/>
  <c r="AN125"/>
  <c r="X125"/>
  <c r="H125"/>
  <c r="C50"/>
  <c r="C51" s="1"/>
  <c r="B37"/>
  <c r="G368"/>
  <c r="AF289"/>
  <c r="R268"/>
  <c r="W239"/>
  <c r="AM201"/>
  <c r="AN197"/>
  <c r="B197"/>
  <c r="AD177"/>
  <c r="AN173"/>
  <c r="Y153"/>
  <c r="AT149"/>
  <c r="X149"/>
  <c r="B149"/>
  <c r="B150" s="1"/>
  <c r="AN129"/>
  <c r="X129"/>
  <c r="H129"/>
  <c r="AO125"/>
  <c r="Y125"/>
  <c r="I125"/>
  <c r="C37"/>
  <c r="C491"/>
  <c r="AN177"/>
  <c r="AS173"/>
  <c r="B33" i="3"/>
  <c r="B117"/>
  <c r="AH117"/>
  <c r="Q121"/>
  <c r="L217" i="14"/>
  <c r="L218" s="1"/>
  <c r="B241"/>
  <c r="B242" s="1"/>
  <c r="B243" s="1"/>
  <c r="AO193" i="5"/>
  <c r="AJ122"/>
  <c r="AI259"/>
  <c r="C309"/>
  <c r="AO117" i="3"/>
  <c r="AF121"/>
  <c r="B70" i="14"/>
  <c r="B71" s="1"/>
  <c r="H217"/>
  <c r="H218" s="1"/>
  <c r="AW234" i="5"/>
  <c r="B408"/>
  <c r="B482"/>
  <c r="AM234"/>
  <c r="H359"/>
  <c r="B433"/>
  <c r="AU259"/>
  <c r="N507"/>
  <c r="C80" i="3"/>
  <c r="C101"/>
  <c r="AV114"/>
  <c r="AV120" s="1"/>
  <c r="AV115"/>
  <c r="AU121"/>
  <c r="Q191" i="14"/>
  <c r="Q192" s="1"/>
  <c r="Q193" s="1"/>
  <c r="D193" i="5"/>
  <c r="AR122"/>
  <c r="M334"/>
  <c r="L193"/>
  <c r="P284"/>
  <c r="J482"/>
  <c r="H507"/>
  <c r="D127" i="4"/>
  <c r="D134" s="1"/>
  <c r="D63" i="3"/>
  <c r="C84"/>
  <c r="S114"/>
  <c r="AT117"/>
  <c r="C111" i="4"/>
  <c r="C117" s="1"/>
  <c r="C127"/>
  <c r="C134" s="1"/>
  <c r="C144"/>
  <c r="C151" s="1"/>
  <c r="B8" i="3"/>
  <c r="C63"/>
  <c r="D67"/>
  <c r="B84"/>
  <c r="H114"/>
  <c r="Q114"/>
  <c r="Q120" s="1"/>
  <c r="AA114"/>
  <c r="AJ114"/>
  <c r="M115"/>
  <c r="U115"/>
  <c r="AC115"/>
  <c r="AK115"/>
  <c r="AS115"/>
  <c r="E117"/>
  <c r="M117"/>
  <c r="U117"/>
  <c r="AC117"/>
  <c r="AK117"/>
  <c r="AS117"/>
  <c r="D121"/>
  <c r="D122" s="1"/>
  <c r="L121"/>
  <c r="T121"/>
  <c r="AB121"/>
  <c r="AJ121"/>
  <c r="AR121"/>
  <c r="K263" i="6"/>
  <c r="K264" s="1"/>
  <c r="K265" s="1"/>
  <c r="C242"/>
  <c r="C243" s="1"/>
  <c r="C244" s="1"/>
  <c r="K166" i="14"/>
  <c r="P216"/>
  <c r="P217" s="1"/>
  <c r="P218" s="1"/>
  <c r="L266"/>
  <c r="L267" s="1"/>
  <c r="C267"/>
  <c r="C268" s="1"/>
  <c r="I216"/>
  <c r="I217" s="1"/>
  <c r="I218" s="1"/>
  <c r="G216"/>
  <c r="G217" s="1"/>
  <c r="G218" s="1"/>
  <c r="G192"/>
  <c r="G193" s="1"/>
  <c r="P191"/>
  <c r="P241"/>
  <c r="P242" s="1"/>
  <c r="P243" s="1"/>
  <c r="L167"/>
  <c r="J217"/>
  <c r="J218" s="1"/>
  <c r="G290"/>
  <c r="H315"/>
  <c r="E384" i="5"/>
  <c r="AE193"/>
  <c r="AA193"/>
  <c r="AE284"/>
  <c r="P482"/>
  <c r="P234"/>
  <c r="AO284"/>
  <c r="P122"/>
  <c r="AN145"/>
  <c r="K169"/>
  <c r="I309"/>
  <c r="AN169"/>
  <c r="D433"/>
  <c r="C234"/>
  <c r="K193"/>
  <c r="J359"/>
  <c r="AR169"/>
  <c r="AB234"/>
  <c r="X259"/>
  <c r="G408"/>
  <c r="L284"/>
  <c r="J408"/>
  <c r="AN259"/>
  <c r="K482"/>
  <c r="AM259"/>
  <c r="O309"/>
  <c r="K259"/>
  <c r="AG284"/>
  <c r="L408"/>
  <c r="N457"/>
  <c r="O259"/>
  <c r="C219" i="6"/>
  <c r="D220"/>
  <c r="D222" s="1"/>
  <c r="D223" s="1"/>
  <c r="L241"/>
  <c r="B262"/>
  <c r="C264"/>
  <c r="C240" i="14"/>
  <c r="D217" i="5"/>
  <c r="D219" s="1"/>
  <c r="C217"/>
  <c r="B217"/>
  <c r="J117" i="3"/>
  <c r="Z117"/>
  <c r="AP117"/>
  <c r="I121"/>
  <c r="Y121"/>
  <c r="G242" i="6"/>
  <c r="G243" s="1"/>
  <c r="G244" s="1"/>
  <c r="P193" i="5"/>
  <c r="AB122"/>
  <c r="G334"/>
  <c r="D334"/>
  <c r="W193"/>
  <c r="D80" i="3"/>
  <c r="B97"/>
  <c r="Q117"/>
  <c r="X121"/>
  <c r="AV121"/>
  <c r="H199" i="6"/>
  <c r="G199" s="1"/>
  <c r="P192" i="14"/>
  <c r="P193" s="1"/>
  <c r="M242"/>
  <c r="M243" s="1"/>
  <c r="AA122" i="5"/>
  <c r="AF193"/>
  <c r="D145"/>
  <c r="AQ234"/>
  <c r="I284"/>
  <c r="I292" s="1"/>
  <c r="Y259"/>
  <c r="C259"/>
  <c r="Y284"/>
  <c r="N309"/>
  <c r="AM122"/>
  <c r="J161" i="4"/>
  <c r="J168" s="1"/>
  <c r="D46" i="3"/>
  <c r="C114"/>
  <c r="C120" s="1"/>
  <c r="AM114"/>
  <c r="AF115"/>
  <c r="AF117"/>
  <c r="O121"/>
  <c r="AM121"/>
  <c r="B242" i="6"/>
  <c r="Q241" s="1"/>
  <c r="AN193" i="5"/>
  <c r="AE234"/>
  <c r="K457"/>
  <c r="I384"/>
  <c r="J334"/>
  <c r="AJ234"/>
  <c r="D111" i="4"/>
  <c r="D117" s="1"/>
  <c r="D144"/>
  <c r="D151" s="1"/>
  <c r="B9" i="3"/>
  <c r="AL117"/>
  <c r="B8" i="4"/>
  <c r="J111"/>
  <c r="J117" s="1"/>
  <c r="J127"/>
  <c r="J134" s="1"/>
  <c r="J144"/>
  <c r="J151" s="1"/>
  <c r="B7" i="3"/>
  <c r="D33"/>
  <c r="B63"/>
  <c r="B64" s="1"/>
  <c r="C67"/>
  <c r="G114"/>
  <c r="G120" s="1"/>
  <c r="P114"/>
  <c r="Y114"/>
  <c r="Y120" s="1"/>
  <c r="AI114"/>
  <c r="AR114"/>
  <c r="L115"/>
  <c r="T115"/>
  <c r="AB115"/>
  <c r="AJ115"/>
  <c r="AR115"/>
  <c r="D117"/>
  <c r="L117"/>
  <c r="T117"/>
  <c r="AB117"/>
  <c r="AJ117"/>
  <c r="AR117"/>
  <c r="C121"/>
  <c r="K121"/>
  <c r="S121"/>
  <c r="AA121"/>
  <c r="AI121"/>
  <c r="AQ121"/>
  <c r="D70" i="14"/>
  <c r="D71" s="1"/>
  <c r="J263" i="6"/>
  <c r="J264" s="1"/>
  <c r="J265" s="1"/>
  <c r="J242"/>
  <c r="J243" s="1"/>
  <c r="J244" s="1"/>
  <c r="P242"/>
  <c r="P243" s="1"/>
  <c r="P244" s="1"/>
  <c r="I264"/>
  <c r="I265" s="1"/>
  <c r="H264"/>
  <c r="H265" s="1"/>
  <c r="M242"/>
  <c r="M243" s="1"/>
  <c r="B167" i="14"/>
  <c r="B168" s="1"/>
  <c r="J166"/>
  <c r="J167" s="1"/>
  <c r="J168" s="1"/>
  <c r="I266"/>
  <c r="I267" s="1"/>
  <c r="I268" s="1"/>
  <c r="M217"/>
  <c r="M218" s="1"/>
  <c r="H266"/>
  <c r="G266" s="1"/>
  <c r="L290"/>
  <c r="H288" i="7"/>
  <c r="G288"/>
  <c r="K122" i="5"/>
  <c r="P145"/>
  <c r="Q145"/>
  <c r="T169"/>
  <c r="AV145"/>
  <c r="D122"/>
  <c r="AB145"/>
  <c r="S259"/>
  <c r="C408"/>
  <c r="H193"/>
  <c r="E359"/>
  <c r="G122"/>
  <c r="AE145"/>
  <c r="AA234"/>
  <c r="D309"/>
  <c r="AB169"/>
  <c r="AV193"/>
  <c r="D457"/>
  <c r="S284"/>
  <c r="AI169"/>
  <c r="S234"/>
  <c r="S242" s="1"/>
  <c r="E482"/>
  <c r="C284"/>
  <c r="M482"/>
  <c r="AE259"/>
  <c r="H309"/>
  <c r="C482"/>
  <c r="C490" s="1"/>
  <c r="G309"/>
  <c r="K334"/>
  <c r="O359"/>
  <c r="X284"/>
  <c r="D408"/>
  <c r="F457"/>
  <c r="T122"/>
  <c r="H38" i="29"/>
  <c r="G38"/>
  <c r="F38"/>
  <c r="E38"/>
  <c r="D38"/>
  <c r="C38"/>
  <c r="B38"/>
  <c r="H34"/>
  <c r="G34"/>
  <c r="F34"/>
  <c r="E34"/>
  <c r="D34"/>
  <c r="C34"/>
  <c r="B34"/>
  <c r="D19"/>
  <c r="C19"/>
  <c r="B19"/>
  <c r="D15"/>
  <c r="C15"/>
  <c r="B15"/>
  <c r="B2"/>
  <c r="B3" s="1"/>
  <c r="M106" i="1"/>
  <c r="L106"/>
  <c r="K106"/>
  <c r="J106"/>
  <c r="I106"/>
  <c r="H106"/>
  <c r="G106"/>
  <c r="F106"/>
  <c r="E106"/>
  <c r="D106"/>
  <c r="C106"/>
  <c r="B106"/>
  <c r="M89"/>
  <c r="L89"/>
  <c r="K89"/>
  <c r="J89"/>
  <c r="I89"/>
  <c r="H89"/>
  <c r="G89"/>
  <c r="F89"/>
  <c r="E89"/>
  <c r="D89"/>
  <c r="C89"/>
  <c r="B89"/>
  <c r="E73"/>
  <c r="D73"/>
  <c r="C73"/>
  <c r="B73"/>
  <c r="I58"/>
  <c r="H58" s="1"/>
  <c r="B58"/>
  <c r="J57"/>
  <c r="I57"/>
  <c r="H57"/>
  <c r="G57"/>
  <c r="F57"/>
  <c r="E57"/>
  <c r="D57"/>
  <c r="C57"/>
  <c r="B57"/>
  <c r="F43"/>
  <c r="E43" s="1"/>
  <c r="J42"/>
  <c r="I42"/>
  <c r="H42"/>
  <c r="G42"/>
  <c r="F42"/>
  <c r="E42"/>
  <c r="D42"/>
  <c r="C42"/>
  <c r="B42"/>
  <c r="J27"/>
  <c r="I27"/>
  <c r="H27"/>
  <c r="G27"/>
  <c r="F27"/>
  <c r="E27"/>
  <c r="D27"/>
  <c r="C27"/>
  <c r="B27"/>
  <c r="H267" i="14" l="1"/>
  <c r="D197" i="3"/>
  <c r="D199" s="1"/>
  <c r="AF160"/>
  <c r="AF180"/>
  <c r="P160"/>
  <c r="O160" s="1"/>
  <c r="C83"/>
  <c r="C100"/>
  <c r="B100"/>
  <c r="B17"/>
  <c r="X120"/>
  <c r="W120" s="1"/>
  <c r="D100"/>
  <c r="D102" s="1"/>
  <c r="O140"/>
  <c r="B66"/>
  <c r="X180"/>
  <c r="W180" s="1"/>
  <c r="D32"/>
  <c r="C66"/>
  <c r="B118" i="4"/>
  <c r="C117" i="3"/>
  <c r="C118" s="1"/>
  <c r="AQ117"/>
  <c r="AH121"/>
  <c r="C32"/>
  <c r="D49"/>
  <c r="B4" i="29"/>
  <c r="G35" s="1"/>
  <c r="I167" i="14"/>
  <c r="L192"/>
  <c r="L193" s="1"/>
  <c r="O323" i="3"/>
  <c r="D66"/>
  <c r="D68" s="1"/>
  <c r="B83"/>
  <c r="B85" s="1"/>
  <c r="AI117"/>
  <c r="B49"/>
  <c r="B32"/>
  <c r="Q167" i="14"/>
  <c r="B16" i="3"/>
  <c r="B18" s="1"/>
  <c r="AP121"/>
  <c r="AA117"/>
  <c r="AU120"/>
  <c r="P120"/>
  <c r="O120" s="1"/>
  <c r="AM140"/>
  <c r="P180"/>
  <c r="O180" s="1"/>
  <c r="AF260"/>
  <c r="AE260" s="1"/>
  <c r="P239"/>
  <c r="O239" s="1"/>
  <c r="X140"/>
  <c r="W140" s="1"/>
  <c r="H160"/>
  <c r="G160" s="1"/>
  <c r="AN218"/>
  <c r="AM218" s="1"/>
  <c r="H180"/>
  <c r="G180" s="1"/>
  <c r="C47"/>
  <c r="AW260"/>
  <c r="AV260" s="1"/>
  <c r="AU260" s="1"/>
  <c r="C102"/>
  <c r="C39" i="29"/>
  <c r="AW180" i="3"/>
  <c r="B292" i="14"/>
  <c r="B293" s="1"/>
  <c r="Q292" s="1"/>
  <c r="Q293" s="1"/>
  <c r="D118" i="3"/>
  <c r="O367" i="5"/>
  <c r="O369" s="1"/>
  <c r="M415"/>
  <c r="AE239" i="3"/>
  <c r="AN180"/>
  <c r="D46" i="4"/>
  <c r="D47" s="1"/>
  <c r="N323" i="3"/>
  <c r="M323" s="1"/>
  <c r="L323" s="1"/>
  <c r="K323" s="1"/>
  <c r="C34"/>
  <c r="AN239"/>
  <c r="AM239" s="1"/>
  <c r="C85"/>
  <c r="W239"/>
  <c r="AF140"/>
  <c r="AE140" s="1"/>
  <c r="O302"/>
  <c r="N302" s="1"/>
  <c r="M302" s="1"/>
  <c r="L302" s="1"/>
  <c r="P490" i="5"/>
  <c r="P492" s="1"/>
  <c r="H120" i="3"/>
  <c r="I243" i="6"/>
  <c r="I244" s="1"/>
  <c r="AW200" i="5"/>
  <c r="AW202" s="1"/>
  <c r="AW267"/>
  <c r="AW269" s="1"/>
  <c r="O317"/>
  <c r="O319" s="1"/>
  <c r="P515"/>
  <c r="P517" s="1"/>
  <c r="R242"/>
  <c r="Q242" s="1"/>
  <c r="S244"/>
  <c r="K267" i="14"/>
  <c r="L268"/>
  <c r="C47" i="4"/>
  <c r="N367" i="5"/>
  <c r="O515"/>
  <c r="B363" i="3"/>
  <c r="AV128" i="5"/>
  <c r="AW130"/>
  <c r="O490"/>
  <c r="P292" i="14"/>
  <c r="P293" s="1"/>
  <c r="L440" i="5"/>
  <c r="M442"/>
  <c r="L391"/>
  <c r="M393"/>
  <c r="K242" i="14"/>
  <c r="K243" s="1"/>
  <c r="L243"/>
  <c r="B217"/>
  <c r="B218" s="1"/>
  <c r="C218"/>
  <c r="AW140" i="3"/>
  <c r="AV140" s="1"/>
  <c r="AU140" s="1"/>
  <c r="B142"/>
  <c r="P265" i="14"/>
  <c r="Q267"/>
  <c r="D31" i="3"/>
  <c r="B34"/>
  <c r="AQ260"/>
  <c r="B122"/>
  <c r="E35" i="29"/>
  <c r="AE180" i="3"/>
  <c r="F118"/>
  <c r="D35" i="29"/>
  <c r="C122" i="3"/>
  <c r="H140"/>
  <c r="G140" s="1"/>
  <c r="H239"/>
  <c r="G239" s="1"/>
  <c r="C35" i="29"/>
  <c r="E39"/>
  <c r="X160" i="3"/>
  <c r="W160" s="1"/>
  <c r="AW160"/>
  <c r="AV160" s="1"/>
  <c r="AU160" s="1"/>
  <c r="B17" i="4"/>
  <c r="B219" i="5"/>
  <c r="B52" i="6"/>
  <c r="H242" i="5"/>
  <c r="I244"/>
  <c r="AV176"/>
  <c r="AW178"/>
  <c r="H201" i="7"/>
  <c r="I202"/>
  <c r="D243" i="6"/>
  <c r="D244" s="1"/>
  <c r="D215" i="14"/>
  <c r="N286" i="7"/>
  <c r="M286" s="1"/>
  <c r="O289"/>
  <c r="B51" i="3"/>
  <c r="P167" i="14"/>
  <c r="Q168"/>
  <c r="C242"/>
  <c r="C243" s="1"/>
  <c r="D243"/>
  <c r="AV267" i="5"/>
  <c r="B68" i="3"/>
  <c r="K302"/>
  <c r="J302" s="1"/>
  <c r="I302" s="1"/>
  <c r="H302" s="1"/>
  <c r="G302" s="1"/>
  <c r="F302" s="1"/>
  <c r="E302" s="1"/>
  <c r="B14"/>
  <c r="B15" s="1"/>
  <c r="F39" i="29"/>
  <c r="AM180" i="3"/>
  <c r="H218"/>
  <c r="G218" s="1"/>
  <c r="E118"/>
  <c r="X218"/>
  <c r="W218" s="1"/>
  <c r="AN260"/>
  <c r="AM260" s="1"/>
  <c r="AE160"/>
  <c r="O281"/>
  <c r="N281" s="1"/>
  <c r="M281" s="1"/>
  <c r="L281" s="1"/>
  <c r="K281" s="1"/>
  <c r="J281" s="1"/>
  <c r="I281" s="1"/>
  <c r="H281" s="1"/>
  <c r="G281" s="1"/>
  <c r="F281" s="1"/>
  <c r="E281" s="1"/>
  <c r="D281" s="1"/>
  <c r="C281" s="1"/>
  <c r="B281" s="1"/>
  <c r="D51"/>
  <c r="N317" i="5"/>
  <c r="L415"/>
  <c r="M417"/>
  <c r="M287" i="7"/>
  <c r="N288"/>
  <c r="G267" i="14"/>
  <c r="H268"/>
  <c r="AN242" i="5"/>
  <c r="AO244"/>
  <c r="B102" i="3"/>
  <c r="K192" i="14"/>
  <c r="B264" i="6"/>
  <c r="B265" s="1"/>
  <c r="Q264" s="1"/>
  <c r="C265"/>
  <c r="O465" i="5"/>
  <c r="P467"/>
  <c r="H167" i="14"/>
  <c r="I168"/>
  <c r="C220" i="6"/>
  <c r="C221"/>
  <c r="AV200" i="5"/>
  <c r="AV292"/>
  <c r="AW294"/>
  <c r="B36"/>
  <c r="D35" s="1"/>
  <c r="C36"/>
  <c r="D36"/>
  <c r="D38" s="1"/>
  <c r="D104"/>
  <c r="C87"/>
  <c r="C70"/>
  <c r="C53"/>
  <c r="B70"/>
  <c r="D53"/>
  <c r="B53"/>
  <c r="D52" s="1"/>
  <c r="B104"/>
  <c r="B87"/>
  <c r="D70"/>
  <c r="C104"/>
  <c r="D87"/>
  <c r="B20"/>
  <c r="B19" s="1"/>
  <c r="H39" i="29"/>
  <c r="AA140" i="3"/>
  <c r="J323"/>
  <c r="I323" s="1"/>
  <c r="H323" s="1"/>
  <c r="G323" s="1"/>
  <c r="F323" s="1"/>
  <c r="E323" s="1"/>
  <c r="D323" s="1"/>
  <c r="C323" s="1"/>
  <c r="B323" s="1"/>
  <c r="G39" i="29"/>
  <c r="D47" i="3"/>
  <c r="D48" s="1"/>
  <c r="B47"/>
  <c r="AW218"/>
  <c r="AV218" s="1"/>
  <c r="AU218" s="1"/>
  <c r="AN160"/>
  <c r="AM160" s="1"/>
  <c r="D16" i="29"/>
  <c r="B118" i="3"/>
  <c r="AW242" i="5"/>
  <c r="G260" i="3"/>
  <c r="O260"/>
  <c r="X260"/>
  <c r="W260" s="1"/>
  <c r="AM120"/>
  <c r="D34"/>
  <c r="C68"/>
  <c r="B20" i="6"/>
  <c r="B25" s="1"/>
  <c r="D50" i="4"/>
  <c r="B114"/>
  <c r="B50"/>
  <c r="H292" i="5"/>
  <c r="I294"/>
  <c r="B199" i="3"/>
  <c r="B73" i="29"/>
  <c r="H69"/>
  <c r="D56"/>
  <c r="B52"/>
  <c r="D73"/>
  <c r="D52"/>
  <c r="D69"/>
  <c r="E69"/>
  <c r="C73"/>
  <c r="E56"/>
  <c r="C52"/>
  <c r="B69"/>
  <c r="F56"/>
  <c r="F73"/>
  <c r="F52"/>
  <c r="G73"/>
  <c r="G52"/>
  <c r="E73"/>
  <c r="C69"/>
  <c r="G56"/>
  <c r="E52"/>
  <c r="H56"/>
  <c r="F69"/>
  <c r="G69"/>
  <c r="H73"/>
  <c r="H52"/>
  <c r="B56"/>
  <c r="C56"/>
  <c r="L243" i="6"/>
  <c r="L244" s="1"/>
  <c r="M244"/>
  <c r="L264"/>
  <c r="L265" s="1"/>
  <c r="M265"/>
  <c r="N342" i="5"/>
  <c r="O344"/>
  <c r="C30" i="4"/>
  <c r="K167" i="14"/>
  <c r="K168" s="1"/>
  <c r="L168"/>
  <c r="C290"/>
  <c r="C291"/>
  <c r="K199" i="6"/>
  <c r="J199" s="1"/>
  <c r="L201"/>
  <c r="B16" i="29"/>
  <c r="F35"/>
  <c r="L140" i="3"/>
  <c r="K140" s="1"/>
  <c r="K160"/>
  <c r="AV180"/>
  <c r="AU180" s="1"/>
  <c r="C51"/>
  <c r="B243" i="6"/>
  <c r="B244" s="1"/>
  <c r="Q243" s="1"/>
  <c r="Q244" s="1"/>
  <c r="B35" i="29"/>
  <c r="D39"/>
  <c r="B8"/>
  <c r="C16"/>
  <c r="H35"/>
  <c r="B39"/>
  <c r="B490" i="5"/>
  <c r="G122" i="3"/>
  <c r="C219" i="5"/>
  <c r="AW152"/>
  <c r="P218" i="3"/>
  <c r="AF218"/>
  <c r="AE218" s="1"/>
  <c r="G118"/>
  <c r="AW239"/>
  <c r="AV239" s="1"/>
  <c r="AU239" s="1"/>
  <c r="C50" i="4"/>
  <c r="C46"/>
  <c r="N515" i="5" l="1"/>
  <c r="O517"/>
  <c r="AV242"/>
  <c r="AW244"/>
  <c r="C52"/>
  <c r="D217" i="14"/>
  <c r="D218" s="1"/>
  <c r="P267"/>
  <c r="Q268"/>
  <c r="B492" i="5"/>
  <c r="J192" i="14"/>
  <c r="J193" s="1"/>
  <c r="K193"/>
  <c r="L287" i="7"/>
  <c r="K287" s="1"/>
  <c r="M288"/>
  <c r="AU267" i="5"/>
  <c r="AV269"/>
  <c r="AU176"/>
  <c r="AV178"/>
  <c r="C31" i="3"/>
  <c r="J267" i="14"/>
  <c r="J268" s="1"/>
  <c r="K268"/>
  <c r="R244" i="5"/>
  <c r="C292" i="14"/>
  <c r="C293" s="1"/>
  <c r="C38" i="5"/>
  <c r="B38" s="1"/>
  <c r="C222" i="6"/>
  <c r="C223" s="1"/>
  <c r="G167" i="14"/>
  <c r="H168"/>
  <c r="G242" i="5"/>
  <c r="H244"/>
  <c r="P242"/>
  <c r="Q244"/>
  <c r="N289" i="7"/>
  <c r="O290"/>
  <c r="M342" i="5"/>
  <c r="N344"/>
  <c r="P264" i="6"/>
  <c r="P265" s="1"/>
  <c r="Q265"/>
  <c r="G201" i="7"/>
  <c r="H202"/>
  <c r="AV152" i="5"/>
  <c r="AW154"/>
  <c r="C35"/>
  <c r="AU200"/>
  <c r="AV202"/>
  <c r="G268" i="14"/>
  <c r="C48" i="3"/>
  <c r="K440" i="5"/>
  <c r="L442"/>
  <c r="B47" i="4"/>
  <c r="O218" i="3"/>
  <c r="P220"/>
  <c r="B30" i="4"/>
  <c r="AU292" i="5"/>
  <c r="AV294"/>
  <c r="N465"/>
  <c r="O467"/>
  <c r="AM242"/>
  <c r="AN244"/>
  <c r="M317"/>
  <c r="N319"/>
  <c r="D302" i="3"/>
  <c r="C302" s="1"/>
  <c r="B302" s="1"/>
  <c r="E304"/>
  <c r="P168" i="14"/>
  <c r="K391" i="5"/>
  <c r="J391" s="1"/>
  <c r="L393"/>
  <c r="AU128"/>
  <c r="AV130"/>
  <c r="M367"/>
  <c r="N369"/>
  <c r="K415"/>
  <c r="L417"/>
  <c r="N490"/>
  <c r="O492"/>
  <c r="G292"/>
  <c r="H294"/>
  <c r="K201" i="6"/>
  <c r="L202"/>
  <c r="B72" i="5"/>
  <c r="C14" i="1"/>
  <c r="B14"/>
  <c r="D13"/>
  <c r="C13"/>
  <c r="B13"/>
  <c r="B4"/>
  <c r="B2"/>
  <c r="E51" i="8"/>
  <c r="D51"/>
  <c r="E24"/>
  <c r="D24"/>
  <c r="E11"/>
  <c r="D11"/>
  <c r="E10"/>
  <c r="D10"/>
  <c r="F211" i="7" l="1"/>
  <c r="F219" s="1"/>
  <c r="F221" s="1"/>
  <c r="F277" i="14"/>
  <c r="F202"/>
  <c r="F232" i="7"/>
  <c r="F240" s="1"/>
  <c r="O232" i="6"/>
  <c r="O240" s="1"/>
  <c r="F232"/>
  <c r="F240" s="1"/>
  <c r="F179" i="14"/>
  <c r="O227"/>
  <c r="O239" s="1"/>
  <c r="F253" i="7"/>
  <c r="F261" s="1"/>
  <c r="P191"/>
  <c r="P198" s="1"/>
  <c r="P253"/>
  <c r="P261" s="1"/>
  <c r="P211"/>
  <c r="P219" s="1"/>
  <c r="P232"/>
  <c r="P240" s="1"/>
  <c r="F191"/>
  <c r="F198" s="1"/>
  <c r="O179" i="14"/>
  <c r="F153"/>
  <c r="F302"/>
  <c r="F252"/>
  <c r="F227"/>
  <c r="F239" s="1"/>
  <c r="O153"/>
  <c r="O164" s="1"/>
  <c r="O191" i="6"/>
  <c r="O198" s="1"/>
  <c r="O211"/>
  <c r="O219" s="1"/>
  <c r="O177" i="14"/>
  <c r="F191" i="6"/>
  <c r="F198" s="1"/>
  <c r="F229" i="14"/>
  <c r="O252"/>
  <c r="F155"/>
  <c r="F204"/>
  <c r="O253" i="6"/>
  <c r="O261" s="1"/>
  <c r="O302" i="14"/>
  <c r="F211" i="6"/>
  <c r="F219" s="1"/>
  <c r="O229" i="14"/>
  <c r="O238" s="1"/>
  <c r="O155"/>
  <c r="F253" i="6"/>
  <c r="F261" s="1"/>
  <c r="O204" i="14"/>
  <c r="O277"/>
  <c r="O202"/>
  <c r="F177"/>
  <c r="AL165" i="5"/>
  <c r="AL169" s="1"/>
  <c r="AL255"/>
  <c r="AL259" s="1"/>
  <c r="AL189"/>
  <c r="AL193" s="1"/>
  <c r="AT255"/>
  <c r="AT259" s="1"/>
  <c r="AT267" s="1"/>
  <c r="AD230"/>
  <c r="AD234" s="1"/>
  <c r="F165"/>
  <c r="F169" s="1"/>
  <c r="AD255"/>
  <c r="AD259" s="1"/>
  <c r="F230"/>
  <c r="F234" s="1"/>
  <c r="AT165"/>
  <c r="AT169" s="1"/>
  <c r="AT141"/>
  <c r="AT145" s="1"/>
  <c r="V118"/>
  <c r="V122" s="1"/>
  <c r="F189"/>
  <c r="F193" s="1"/>
  <c r="N230"/>
  <c r="N234" s="1"/>
  <c r="AL141"/>
  <c r="AL145" s="1"/>
  <c r="N255"/>
  <c r="N259" s="1"/>
  <c r="V189"/>
  <c r="V193" s="1"/>
  <c r="N189"/>
  <c r="N193" s="1"/>
  <c r="V230"/>
  <c r="V234" s="1"/>
  <c r="AL230"/>
  <c r="AL234" s="1"/>
  <c r="AL242" s="1"/>
  <c r="N141"/>
  <c r="N145" s="1"/>
  <c r="V280"/>
  <c r="V284" s="1"/>
  <c r="F114" i="3"/>
  <c r="F120" s="1"/>
  <c r="F122" s="1"/>
  <c r="AD280" i="5"/>
  <c r="AD284" s="1"/>
  <c r="F280"/>
  <c r="F284" s="1"/>
  <c r="AT189"/>
  <c r="AT193" s="1"/>
  <c r="AL280"/>
  <c r="AL284" s="1"/>
  <c r="AD189"/>
  <c r="AD193" s="1"/>
  <c r="AD165"/>
  <c r="AD169" s="1"/>
  <c r="N165"/>
  <c r="N169" s="1"/>
  <c r="AD118"/>
  <c r="AD122" s="1"/>
  <c r="AT118"/>
  <c r="AT122" s="1"/>
  <c r="AT128" s="1"/>
  <c r="F141"/>
  <c r="F145" s="1"/>
  <c r="N118"/>
  <c r="N122" s="1"/>
  <c r="AT230"/>
  <c r="AT234" s="1"/>
  <c r="AD141"/>
  <c r="AD145" s="1"/>
  <c r="AL118"/>
  <c r="AL122" s="1"/>
  <c r="V255"/>
  <c r="V259" s="1"/>
  <c r="AT280"/>
  <c r="AT284" s="1"/>
  <c r="AT292" s="1"/>
  <c r="V165"/>
  <c r="V169" s="1"/>
  <c r="V141"/>
  <c r="V145" s="1"/>
  <c r="F118"/>
  <c r="F122" s="1"/>
  <c r="F255"/>
  <c r="F259" s="1"/>
  <c r="N280"/>
  <c r="N284" s="1"/>
  <c r="AL153" i="3"/>
  <c r="AL160" s="1"/>
  <c r="AK160" s="1"/>
  <c r="AJ160" s="1"/>
  <c r="AI160" s="1"/>
  <c r="V252"/>
  <c r="V260" s="1"/>
  <c r="F173"/>
  <c r="F180" s="1"/>
  <c r="E180" s="1"/>
  <c r="D180" s="1"/>
  <c r="C180" s="1"/>
  <c r="AL252"/>
  <c r="AL260" s="1"/>
  <c r="F231"/>
  <c r="F239" s="1"/>
  <c r="G161" i="4"/>
  <c r="G168" s="1"/>
  <c r="AT231" i="3"/>
  <c r="AT239" s="1"/>
  <c r="V210"/>
  <c r="V218" s="1"/>
  <c r="AT173"/>
  <c r="AT180" s="1"/>
  <c r="F133"/>
  <c r="F140" s="1"/>
  <c r="AT153"/>
  <c r="AT160" s="1"/>
  <c r="AL231"/>
  <c r="AL239" s="1"/>
  <c r="AK239" s="1"/>
  <c r="AJ239" s="1"/>
  <c r="AI239" s="1"/>
  <c r="F153"/>
  <c r="F160" s="1"/>
  <c r="AT252"/>
  <c r="AT260" s="1"/>
  <c r="AL210"/>
  <c r="AL218" s="1"/>
  <c r="V133"/>
  <c r="V140" s="1"/>
  <c r="N210"/>
  <c r="N218" s="1"/>
  <c r="M218" s="1"/>
  <c r="L218" s="1"/>
  <c r="K218" s="1"/>
  <c r="AL173"/>
  <c r="AL180" s="1"/>
  <c r="AD173"/>
  <c r="AD180" s="1"/>
  <c r="AC180" s="1"/>
  <c r="AB180" s="1"/>
  <c r="AA180" s="1"/>
  <c r="V153"/>
  <c r="V160" s="1"/>
  <c r="F210"/>
  <c r="F218" s="1"/>
  <c r="N173"/>
  <c r="N180" s="1"/>
  <c r="F252"/>
  <c r="F260" s="1"/>
  <c r="AD153"/>
  <c r="AD160" s="1"/>
  <c r="N153"/>
  <c r="N160" s="1"/>
  <c r="M160" s="1"/>
  <c r="L160" s="1"/>
  <c r="N114"/>
  <c r="N120" s="1"/>
  <c r="AL114"/>
  <c r="AL120" s="1"/>
  <c r="G144" i="4"/>
  <c r="G151" s="1"/>
  <c r="AD231" i="3"/>
  <c r="AD239" s="1"/>
  <c r="V231"/>
  <c r="V239" s="1"/>
  <c r="AD210"/>
  <c r="AD218" s="1"/>
  <c r="AL133"/>
  <c r="AL140" s="1"/>
  <c r="V173"/>
  <c r="V180" s="1"/>
  <c r="N252"/>
  <c r="N260" s="1"/>
  <c r="AT133"/>
  <c r="AT140" s="1"/>
  <c r="V114"/>
  <c r="V120" s="1"/>
  <c r="U120" s="1"/>
  <c r="T120" s="1"/>
  <c r="S120" s="1"/>
  <c r="AD114"/>
  <c r="AD120" s="1"/>
  <c r="G127" i="4"/>
  <c r="G134" s="1"/>
  <c r="AT114" i="3"/>
  <c r="AT120" s="1"/>
  <c r="N231"/>
  <c r="N239" s="1"/>
  <c r="AT210"/>
  <c r="AT218" s="1"/>
  <c r="AD133"/>
  <c r="AD140" s="1"/>
  <c r="N133"/>
  <c r="N140" s="1"/>
  <c r="M140" s="1"/>
  <c r="AD252"/>
  <c r="AD260" s="1"/>
  <c r="G111" i="4"/>
  <c r="G117" s="1"/>
  <c r="O191" i="7"/>
  <c r="O198" s="1"/>
  <c r="O200" s="1"/>
  <c r="E179" i="14"/>
  <c r="E191" i="6"/>
  <c r="E198" s="1"/>
  <c r="E200" s="1"/>
  <c r="E153" i="14"/>
  <c r="O211" i="7"/>
  <c r="O219" s="1"/>
  <c r="O221" s="1"/>
  <c r="N153" i="14"/>
  <c r="N164" s="1"/>
  <c r="N179"/>
  <c r="E211" i="7"/>
  <c r="E219" s="1"/>
  <c r="E221" s="1"/>
  <c r="E253"/>
  <c r="E261" s="1"/>
  <c r="E263" s="1"/>
  <c r="O253"/>
  <c r="O261" s="1"/>
  <c r="O263" s="1"/>
  <c r="N204" i="14"/>
  <c r="N232" i="6"/>
  <c r="N240" s="1"/>
  <c r="O232" i="7"/>
  <c r="O240" s="1"/>
  <c r="O242" s="1"/>
  <c r="E232"/>
  <c r="E240" s="1"/>
  <c r="E242" s="1"/>
  <c r="E191"/>
  <c r="E198" s="1"/>
  <c r="E200" s="1"/>
  <c r="N202" i="14"/>
  <c r="N177"/>
  <c r="E177"/>
  <c r="E232" i="6"/>
  <c r="E240" s="1"/>
  <c r="E229" i="14"/>
  <c r="N211" i="6"/>
  <c r="N219" s="1"/>
  <c r="N220" s="1"/>
  <c r="N191"/>
  <c r="N198" s="1"/>
  <c r="N200" s="1"/>
  <c r="E252" i="14"/>
  <c r="E155"/>
  <c r="E253" i="6"/>
  <c r="E261" s="1"/>
  <c r="E277" i="14"/>
  <c r="N302"/>
  <c r="E302"/>
  <c r="N229"/>
  <c r="N277"/>
  <c r="E227"/>
  <c r="E211" i="6"/>
  <c r="E219" s="1"/>
  <c r="N252" i="14"/>
  <c r="N227"/>
  <c r="E202"/>
  <c r="N155"/>
  <c r="N253" i="6"/>
  <c r="N261" s="1"/>
  <c r="E204" i="14"/>
  <c r="AC280" i="5"/>
  <c r="AC284" s="1"/>
  <c r="AK255"/>
  <c r="AK259" s="1"/>
  <c r="E255"/>
  <c r="E259" s="1"/>
  <c r="AC230"/>
  <c r="AC234" s="1"/>
  <c r="E280"/>
  <c r="E284" s="1"/>
  <c r="AK165"/>
  <c r="AK169" s="1"/>
  <c r="M118"/>
  <c r="M122" s="1"/>
  <c r="AC165"/>
  <c r="AC169" s="1"/>
  <c r="AC255"/>
  <c r="AC259" s="1"/>
  <c r="AC189"/>
  <c r="AC193" s="1"/>
  <c r="M230"/>
  <c r="M234" s="1"/>
  <c r="U118"/>
  <c r="U122" s="1"/>
  <c r="AK189"/>
  <c r="AK193" s="1"/>
  <c r="U189"/>
  <c r="U193" s="1"/>
  <c r="M280"/>
  <c r="M284" s="1"/>
  <c r="AC141"/>
  <c r="AC145" s="1"/>
  <c r="E189"/>
  <c r="E193" s="1"/>
  <c r="AK141"/>
  <c r="AK145" s="1"/>
  <c r="E165"/>
  <c r="E169" s="1"/>
  <c r="AK230"/>
  <c r="AK234" s="1"/>
  <c r="U230"/>
  <c r="U234" s="1"/>
  <c r="M255"/>
  <c r="M259" s="1"/>
  <c r="M165"/>
  <c r="M169" s="1"/>
  <c r="M141"/>
  <c r="M145" s="1"/>
  <c r="E141"/>
  <c r="E145" s="1"/>
  <c r="M189"/>
  <c r="M193" s="1"/>
  <c r="AK280"/>
  <c r="AK284" s="1"/>
  <c r="AS230"/>
  <c r="AS234" s="1"/>
  <c r="E114" i="3"/>
  <c r="E120" s="1"/>
  <c r="E122" s="1"/>
  <c r="M114"/>
  <c r="E118" i="5"/>
  <c r="E122" s="1"/>
  <c r="U255"/>
  <c r="U259" s="1"/>
  <c r="AS280"/>
  <c r="AS284" s="1"/>
  <c r="AS118"/>
  <c r="AS122" s="1"/>
  <c r="AK118"/>
  <c r="AK122" s="1"/>
  <c r="AS255"/>
  <c r="AS259" s="1"/>
  <c r="AS165"/>
  <c r="AS169" s="1"/>
  <c r="AC118"/>
  <c r="AC122" s="1"/>
  <c r="E230"/>
  <c r="E234" s="1"/>
  <c r="AS141"/>
  <c r="AS145" s="1"/>
  <c r="U141"/>
  <c r="U145" s="1"/>
  <c r="U280"/>
  <c r="U284" s="1"/>
  <c r="AS189"/>
  <c r="AS193" s="1"/>
  <c r="U165"/>
  <c r="U169" s="1"/>
  <c r="F161" i="4"/>
  <c r="F168" s="1"/>
  <c r="F111"/>
  <c r="F117" s="1"/>
  <c r="M210" i="3"/>
  <c r="AK173"/>
  <c r="AK153"/>
  <c r="AS231"/>
  <c r="E173"/>
  <c r="AK231"/>
  <c r="AC210"/>
  <c r="AS173"/>
  <c r="F144" i="4"/>
  <c r="F151" s="1"/>
  <c r="M231" i="3"/>
  <c r="M252"/>
  <c r="M133"/>
  <c r="E210"/>
  <c r="AC173"/>
  <c r="U173"/>
  <c r="U153"/>
  <c r="F127" i="4"/>
  <c r="F134" s="1"/>
  <c r="AS114" i="3"/>
  <c r="M153"/>
  <c r="M173"/>
  <c r="E133"/>
  <c r="U114"/>
  <c r="AS153"/>
  <c r="AS133"/>
  <c r="AK114"/>
  <c r="AS252"/>
  <c r="AK252"/>
  <c r="U252"/>
  <c r="AK133"/>
  <c r="U210"/>
  <c r="U231"/>
  <c r="AC133"/>
  <c r="E231"/>
  <c r="AK210"/>
  <c r="AK218" s="1"/>
  <c r="AJ218" s="1"/>
  <c r="AI218" s="1"/>
  <c r="U133"/>
  <c r="U140" s="1"/>
  <c r="T140" s="1"/>
  <c r="S140" s="1"/>
  <c r="AC231"/>
  <c r="AC252"/>
  <c r="AC260" s="1"/>
  <c r="AB260" s="1"/>
  <c r="AA260" s="1"/>
  <c r="AC114"/>
  <c r="E153"/>
  <c r="E252"/>
  <c r="AC153"/>
  <c r="AS210"/>
  <c r="B178" i="4"/>
  <c r="B185" s="1"/>
  <c r="D178"/>
  <c r="D185" s="1"/>
  <c r="C178"/>
  <c r="C185" s="1"/>
  <c r="B13" i="29"/>
  <c r="B20" s="1"/>
  <c r="D13"/>
  <c r="D20" s="1"/>
  <c r="C13"/>
  <c r="C20" s="1"/>
  <c r="O220" i="3"/>
  <c r="L288" i="7"/>
  <c r="J201" i="6"/>
  <c r="K202"/>
  <c r="G202" i="7"/>
  <c r="I391" i="5"/>
  <c r="H391" s="1"/>
  <c r="J393"/>
  <c r="L317"/>
  <c r="M319"/>
  <c r="B48" i="3"/>
  <c r="B35" i="5"/>
  <c r="AU269"/>
  <c r="P268" i="14"/>
  <c r="M515" i="5"/>
  <c r="N517"/>
  <c r="J415"/>
  <c r="K417"/>
  <c r="M289" i="7"/>
  <c r="N290"/>
  <c r="G168" i="14"/>
  <c r="K393" i="5"/>
  <c r="M104" i="1"/>
  <c r="E104"/>
  <c r="I103"/>
  <c r="G87"/>
  <c r="K86"/>
  <c r="C86"/>
  <c r="B70"/>
  <c r="L86"/>
  <c r="D86"/>
  <c r="C70"/>
  <c r="G104"/>
  <c r="C103"/>
  <c r="M86"/>
  <c r="M103"/>
  <c r="K87"/>
  <c r="G86"/>
  <c r="D87"/>
  <c r="G103"/>
  <c r="D71"/>
  <c r="D104"/>
  <c r="J86"/>
  <c r="F104"/>
  <c r="J103"/>
  <c r="B103"/>
  <c r="H87"/>
  <c r="K103"/>
  <c r="I87"/>
  <c r="E86"/>
  <c r="D70"/>
  <c r="B71"/>
  <c r="H86"/>
  <c r="K104"/>
  <c r="E87"/>
  <c r="L104"/>
  <c r="E103"/>
  <c r="C104"/>
  <c r="M87"/>
  <c r="H103"/>
  <c r="F87"/>
  <c r="E71"/>
  <c r="H104"/>
  <c r="L103"/>
  <c r="D103"/>
  <c r="J87"/>
  <c r="B87"/>
  <c r="F86"/>
  <c r="E70"/>
  <c r="I104"/>
  <c r="C87"/>
  <c r="J104"/>
  <c r="B104"/>
  <c r="F103"/>
  <c r="L87"/>
  <c r="C71"/>
  <c r="I86"/>
  <c r="B86"/>
  <c r="AU130" i="5"/>
  <c r="J440"/>
  <c r="K442"/>
  <c r="AU152"/>
  <c r="AV154"/>
  <c r="F242"/>
  <c r="G244"/>
  <c r="L367"/>
  <c r="M369"/>
  <c r="L292" i="14"/>
  <c r="M465" i="5"/>
  <c r="N467"/>
  <c r="B52"/>
  <c r="B9" i="1"/>
  <c r="D304" i="3"/>
  <c r="C304" s="1"/>
  <c r="B304" s="1"/>
  <c r="B7" i="1"/>
  <c r="I44" s="1"/>
  <c r="M108"/>
  <c r="E108"/>
  <c r="E59"/>
  <c r="D44"/>
  <c r="E44"/>
  <c r="I108"/>
  <c r="L108"/>
  <c r="D108"/>
  <c r="J44"/>
  <c r="F108"/>
  <c r="B59"/>
  <c r="K108"/>
  <c r="G108"/>
  <c r="G59"/>
  <c r="G44"/>
  <c r="J59"/>
  <c r="C108"/>
  <c r="D59"/>
  <c r="B44"/>
  <c r="H108"/>
  <c r="H59"/>
  <c r="J108"/>
  <c r="B108"/>
  <c r="M107" s="1"/>
  <c r="H44"/>
  <c r="AT200" i="5"/>
  <c r="AU202"/>
  <c r="AU242"/>
  <c r="AV244"/>
  <c r="L342"/>
  <c r="M344"/>
  <c r="F292"/>
  <c r="G294"/>
  <c r="O242"/>
  <c r="P244"/>
  <c r="B6" i="1"/>
  <c r="AU294" i="5"/>
  <c r="AT176"/>
  <c r="AU178"/>
  <c r="M490"/>
  <c r="L490" s="1"/>
  <c r="N492"/>
  <c r="AM244"/>
  <c r="B31" i="3"/>
  <c r="J287" i="7"/>
  <c r="K288"/>
  <c r="B8" i="1"/>
  <c r="B5"/>
  <c r="I91" s="1"/>
  <c r="M239" i="3" l="1"/>
  <c r="L239" s="1"/>
  <c r="K239" s="1"/>
  <c r="AK140"/>
  <c r="AJ140" s="1"/>
  <c r="AI140" s="1"/>
  <c r="AC160"/>
  <c r="AB160" s="1"/>
  <c r="AA160" s="1"/>
  <c r="U218"/>
  <c r="T218" s="1"/>
  <c r="S218" s="1"/>
  <c r="S220" s="1"/>
  <c r="R220" s="1"/>
  <c r="Q220" s="1"/>
  <c r="O163" i="14"/>
  <c r="F238"/>
  <c r="E218" i="3"/>
  <c r="D218" s="1"/>
  <c r="C218" s="1"/>
  <c r="G29" i="1"/>
  <c r="AK120" i="3"/>
  <c r="AJ120" s="1"/>
  <c r="AI120" s="1"/>
  <c r="L107" i="1"/>
  <c r="K107" s="1"/>
  <c r="F313" i="14"/>
  <c r="F314"/>
  <c r="E313"/>
  <c r="E314"/>
  <c r="N241" i="6"/>
  <c r="N243" s="1"/>
  <c r="N244" s="1"/>
  <c r="N242"/>
  <c r="E163" i="14"/>
  <c r="E164"/>
  <c r="E165" s="1"/>
  <c r="D165" s="1"/>
  <c r="F263" i="6"/>
  <c r="F262"/>
  <c r="O263" i="14"/>
  <c r="O264"/>
  <c r="F263"/>
  <c r="F264"/>
  <c r="P200" i="7"/>
  <c r="P199"/>
  <c r="F288" i="14"/>
  <c r="F289"/>
  <c r="N262" i="6"/>
  <c r="N263"/>
  <c r="F240" i="14"/>
  <c r="F241"/>
  <c r="P263" i="7"/>
  <c r="P262"/>
  <c r="O262" s="1"/>
  <c r="N262" s="1"/>
  <c r="M262" s="1"/>
  <c r="F213" i="14"/>
  <c r="F214"/>
  <c r="N163"/>
  <c r="AS218" i="3"/>
  <c r="AR218" s="1"/>
  <c r="AQ218" s="1"/>
  <c r="U180"/>
  <c r="T180" s="1"/>
  <c r="S180" s="1"/>
  <c r="AS180"/>
  <c r="AR180" s="1"/>
  <c r="AQ180" s="1"/>
  <c r="AC140"/>
  <c r="AB140" s="1"/>
  <c r="M260"/>
  <c r="L260" s="1"/>
  <c r="K260" s="1"/>
  <c r="M120"/>
  <c r="L120" s="1"/>
  <c r="K120" s="1"/>
  <c r="AK180"/>
  <c r="AJ180" s="1"/>
  <c r="AI180" s="1"/>
  <c r="E140"/>
  <c r="D140" s="1"/>
  <c r="C140" s="1"/>
  <c r="U260"/>
  <c r="T260" s="1"/>
  <c r="S260" s="1"/>
  <c r="E241" i="6"/>
  <c r="E243" s="1"/>
  <c r="E244" s="1"/>
  <c r="E242"/>
  <c r="F242" i="7"/>
  <c r="F241"/>
  <c r="E241" s="1"/>
  <c r="D241" s="1"/>
  <c r="C241" s="1"/>
  <c r="B241" s="1"/>
  <c r="E238" i="14"/>
  <c r="E239"/>
  <c r="O213"/>
  <c r="O214"/>
  <c r="P242" i="7"/>
  <c r="P241"/>
  <c r="O241" s="1"/>
  <c r="N241" s="1"/>
  <c r="E221" i="6"/>
  <c r="E220"/>
  <c r="E222" s="1"/>
  <c r="E223" s="1"/>
  <c r="N213" i="14"/>
  <c r="N214"/>
  <c r="F188"/>
  <c r="F189"/>
  <c r="O313"/>
  <c r="O314"/>
  <c r="O220" i="6"/>
  <c r="O221"/>
  <c r="N221" s="1"/>
  <c r="M221" s="1"/>
  <c r="M222" s="1"/>
  <c r="M223" s="1"/>
  <c r="F200" i="7"/>
  <c r="F199"/>
  <c r="F241" i="6"/>
  <c r="F243" s="1"/>
  <c r="F244" s="1"/>
  <c r="F242"/>
  <c r="N220" i="3"/>
  <c r="M220" s="1"/>
  <c r="L220" s="1"/>
  <c r="K220" s="1"/>
  <c r="J220" s="1"/>
  <c r="I220" s="1"/>
  <c r="H220" s="1"/>
  <c r="G220" s="1"/>
  <c r="F220" s="1"/>
  <c r="E220" s="1"/>
  <c r="D220" s="1"/>
  <c r="C220" s="1"/>
  <c r="B220" s="1"/>
  <c r="C44" i="1"/>
  <c r="C91"/>
  <c r="AC120" i="3"/>
  <c r="AB120" s="1"/>
  <c r="AA120" s="1"/>
  <c r="AC239"/>
  <c r="AB239" s="1"/>
  <c r="AA239" s="1"/>
  <c r="E160"/>
  <c r="D160" s="1"/>
  <c r="C160" s="1"/>
  <c r="E239"/>
  <c r="D239" s="1"/>
  <c r="C239" s="1"/>
  <c r="E213" i="14"/>
  <c r="E214"/>
  <c r="P221" i="7"/>
  <c r="P220"/>
  <c r="O220" s="1"/>
  <c r="N220" s="1"/>
  <c r="M220" s="1"/>
  <c r="L220" s="1"/>
  <c r="K220" s="1"/>
  <c r="J220" s="1"/>
  <c r="I220" s="1"/>
  <c r="H220" s="1"/>
  <c r="G220" s="1"/>
  <c r="F220" s="1"/>
  <c r="E220" s="1"/>
  <c r="D220" s="1"/>
  <c r="C220" s="1"/>
  <c r="B220" s="1"/>
  <c r="O262" i="6"/>
  <c r="O264" s="1"/>
  <c r="O265" s="1"/>
  <c r="O263"/>
  <c r="O200"/>
  <c r="O199"/>
  <c r="N199" s="1"/>
  <c r="M199" s="1"/>
  <c r="O241"/>
  <c r="O243" s="1"/>
  <c r="O244" s="1"/>
  <c r="O242"/>
  <c r="N263" i="14"/>
  <c r="N264"/>
  <c r="N265" s="1"/>
  <c r="E263" i="6"/>
  <c r="E262"/>
  <c r="N188" i="14"/>
  <c r="N189"/>
  <c r="F220" i="6"/>
  <c r="F222" s="1"/>
  <c r="F223" s="1"/>
  <c r="F221"/>
  <c r="O188" i="14"/>
  <c r="O189"/>
  <c r="AS140" i="3"/>
  <c r="AR140" s="1"/>
  <c r="AQ140" s="1"/>
  <c r="AS160"/>
  <c r="AR160" s="1"/>
  <c r="AQ160" s="1"/>
  <c r="U160"/>
  <c r="T160" s="1"/>
  <c r="S160" s="1"/>
  <c r="M91" i="1"/>
  <c r="D15"/>
  <c r="D5" i="15" s="1"/>
  <c r="D75" i="1"/>
  <c r="F5" i="15" s="1"/>
  <c r="U239" i="3"/>
  <c r="T239" s="1"/>
  <c r="S239" s="1"/>
  <c r="M180"/>
  <c r="L180" s="1"/>
  <c r="K180" s="1"/>
  <c r="AS260"/>
  <c r="AR260" s="1"/>
  <c r="N313" i="14"/>
  <c r="N314"/>
  <c r="N315" s="1"/>
  <c r="M315" s="1"/>
  <c r="F263" i="7"/>
  <c r="F262"/>
  <c r="E262" s="1"/>
  <c r="D262" s="1"/>
  <c r="C262" s="1"/>
  <c r="B262" s="1"/>
  <c r="N288" i="14"/>
  <c r="N289"/>
  <c r="N290" s="1"/>
  <c r="N166"/>
  <c r="N165"/>
  <c r="N167" s="1"/>
  <c r="N168" s="1"/>
  <c r="O288"/>
  <c r="O289"/>
  <c r="O165"/>
  <c r="O167" s="1"/>
  <c r="O168" s="1"/>
  <c r="O166"/>
  <c r="E263"/>
  <c r="E264"/>
  <c r="E265" s="1"/>
  <c r="N238"/>
  <c r="N239"/>
  <c r="E288"/>
  <c r="E289"/>
  <c r="E188"/>
  <c r="E189"/>
  <c r="F200" i="6"/>
  <c r="F199"/>
  <c r="E199" s="1"/>
  <c r="D199" s="1"/>
  <c r="C199" s="1"/>
  <c r="F163" i="14"/>
  <c r="F164"/>
  <c r="O240"/>
  <c r="O241"/>
  <c r="AK260" i="3"/>
  <c r="AJ260" s="1"/>
  <c r="AI260" s="1"/>
  <c r="AS120"/>
  <c r="AR120" s="1"/>
  <c r="AQ120" s="1"/>
  <c r="AC218"/>
  <c r="AB218" s="1"/>
  <c r="AA218" s="1"/>
  <c r="E260"/>
  <c r="D260" s="1"/>
  <c r="C260" s="1"/>
  <c r="AS239"/>
  <c r="AR239" s="1"/>
  <c r="AQ239" s="1"/>
  <c r="M492" i="5"/>
  <c r="I393"/>
  <c r="E292"/>
  <c r="F294"/>
  <c r="K317"/>
  <c r="L319"/>
  <c r="I201" i="6"/>
  <c r="J202"/>
  <c r="AK242" i="5"/>
  <c r="AL244"/>
  <c r="AS292"/>
  <c r="AT294"/>
  <c r="N242"/>
  <c r="O244"/>
  <c r="AS200"/>
  <c r="AT202"/>
  <c r="D29" i="1"/>
  <c r="C29"/>
  <c r="C75"/>
  <c r="E5" i="15" s="1"/>
  <c r="K91" i="1"/>
  <c r="H91"/>
  <c r="E242" i="5"/>
  <c r="F244"/>
  <c r="L515"/>
  <c r="M517"/>
  <c r="J107" i="1"/>
  <c r="I107" s="1"/>
  <c r="H107" s="1"/>
  <c r="G107" s="1"/>
  <c r="F107" s="1"/>
  <c r="E107" s="1"/>
  <c r="D107" s="1"/>
  <c r="C107" s="1"/>
  <c r="B107" s="1"/>
  <c r="K109"/>
  <c r="K367" i="5"/>
  <c r="L369"/>
  <c r="AS128"/>
  <c r="AT130"/>
  <c r="I415"/>
  <c r="J417"/>
  <c r="F91" i="1"/>
  <c r="E29"/>
  <c r="I59"/>
  <c r="L91"/>
  <c r="D91"/>
  <c r="E91"/>
  <c r="I287" i="7"/>
  <c r="I288" s="1"/>
  <c r="J288"/>
  <c r="L465" i="5"/>
  <c r="M467"/>
  <c r="AS176"/>
  <c r="AT178"/>
  <c r="AT242"/>
  <c r="AU244"/>
  <c r="K490"/>
  <c r="L492"/>
  <c r="K342"/>
  <c r="L344"/>
  <c r="F44" i="1"/>
  <c r="H29"/>
  <c r="F29"/>
  <c r="F59"/>
  <c r="B15"/>
  <c r="J91"/>
  <c r="E75"/>
  <c r="C59"/>
  <c r="B29"/>
  <c r="G91"/>
  <c r="AT152" i="5"/>
  <c r="AU154"/>
  <c r="J28" i="1"/>
  <c r="D58"/>
  <c r="G43"/>
  <c r="G45" s="1"/>
  <c r="G28"/>
  <c r="G58"/>
  <c r="D28"/>
  <c r="J58"/>
  <c r="J60" s="1"/>
  <c r="J43"/>
  <c r="D43"/>
  <c r="D14"/>
  <c r="K292" i="14"/>
  <c r="L293"/>
  <c r="I440" i="5"/>
  <c r="J442"/>
  <c r="L289" i="7"/>
  <c r="M290"/>
  <c r="AS267" i="5"/>
  <c r="AT269"/>
  <c r="G391"/>
  <c r="H393"/>
  <c r="I29" i="1"/>
  <c r="B75"/>
  <c r="E74" s="1"/>
  <c r="D74" s="1"/>
  <c r="C15"/>
  <c r="B91"/>
  <c r="M90" s="1"/>
  <c r="L90" s="1"/>
  <c r="K90" s="1"/>
  <c r="J90" s="1"/>
  <c r="I90" s="1"/>
  <c r="H90" s="1"/>
  <c r="G90" s="1"/>
  <c r="F90" s="1"/>
  <c r="E90" s="1"/>
  <c r="D90" s="1"/>
  <c r="C90" s="1"/>
  <c r="B90" s="1"/>
  <c r="J29"/>
  <c r="O242" i="14" l="1"/>
  <c r="O243" s="1"/>
  <c r="I60" i="1"/>
  <c r="H60" s="1"/>
  <c r="N264" i="6"/>
  <c r="N265" s="1"/>
  <c r="N267" i="14"/>
  <c r="N268" s="1"/>
  <c r="F166"/>
  <c r="E166" s="1"/>
  <c r="E167" s="1"/>
  <c r="F165"/>
  <c r="D262" i="6"/>
  <c r="D264" s="1"/>
  <c r="D265" s="1"/>
  <c r="E264"/>
  <c r="E265" s="1"/>
  <c r="F215" i="14"/>
  <c r="F217" s="1"/>
  <c r="F218" s="1"/>
  <c r="F216"/>
  <c r="F290"/>
  <c r="F291"/>
  <c r="F292" s="1"/>
  <c r="F315"/>
  <c r="F316"/>
  <c r="E291"/>
  <c r="D291" s="1"/>
  <c r="D292" s="1"/>
  <c r="D293" s="1"/>
  <c r="E290"/>
  <c r="O291"/>
  <c r="N291" s="1"/>
  <c r="M291" s="1"/>
  <c r="M292" s="1"/>
  <c r="M293" s="1"/>
  <c r="O290"/>
  <c r="E199" i="7"/>
  <c r="F201"/>
  <c r="F202" s="1"/>
  <c r="N215" i="14"/>
  <c r="N216"/>
  <c r="E240"/>
  <c r="E242" s="1"/>
  <c r="E243" s="1"/>
  <c r="E241"/>
  <c r="F264" i="6"/>
  <c r="F265" s="1"/>
  <c r="D16" i="1"/>
  <c r="D17" s="1"/>
  <c r="D7" i="15" s="1"/>
  <c r="N190" i="14"/>
  <c r="N191"/>
  <c r="E316"/>
  <c r="D316" s="1"/>
  <c r="C316" s="1"/>
  <c r="E315"/>
  <c r="O215"/>
  <c r="O217" s="1"/>
  <c r="O218" s="1"/>
  <c r="O216"/>
  <c r="E215"/>
  <c r="E217" s="1"/>
  <c r="E218" s="1"/>
  <c r="E216"/>
  <c r="F266"/>
  <c r="E266" s="1"/>
  <c r="F265"/>
  <c r="F267" s="1"/>
  <c r="F268" s="1"/>
  <c r="F242"/>
  <c r="F243" s="1"/>
  <c r="N240"/>
  <c r="N241"/>
  <c r="O266"/>
  <c r="N266" s="1"/>
  <c r="M266" s="1"/>
  <c r="O265"/>
  <c r="E190"/>
  <c r="E191"/>
  <c r="F190"/>
  <c r="F192" s="1"/>
  <c r="F193" s="1"/>
  <c r="F191"/>
  <c r="D265"/>
  <c r="D267" s="1"/>
  <c r="D268" s="1"/>
  <c r="E267"/>
  <c r="E268" s="1"/>
  <c r="O315"/>
  <c r="O316"/>
  <c r="N316" s="1"/>
  <c r="F45" i="1"/>
  <c r="E45" s="1"/>
  <c r="N222" i="6"/>
  <c r="N223" s="1"/>
  <c r="O190" i="14"/>
  <c r="O191"/>
  <c r="O199" i="7"/>
  <c r="P201"/>
  <c r="P202" s="1"/>
  <c r="O222" i="6"/>
  <c r="O223" s="1"/>
  <c r="AR200" i="5"/>
  <c r="AS202"/>
  <c r="H201" i="6"/>
  <c r="I202"/>
  <c r="D292" i="5"/>
  <c r="E294"/>
  <c r="H440"/>
  <c r="I442"/>
  <c r="F58" i="1"/>
  <c r="E58" s="1"/>
  <c r="G60"/>
  <c r="F60" s="1"/>
  <c r="E60" s="1"/>
  <c r="AR176" i="5"/>
  <c r="AS178"/>
  <c r="H415"/>
  <c r="I417"/>
  <c r="K515"/>
  <c r="L517"/>
  <c r="C74" i="1"/>
  <c r="F4" i="15"/>
  <c r="D76" i="1"/>
  <c r="C28"/>
  <c r="B28" s="1"/>
  <c r="D30"/>
  <c r="C30" s="1"/>
  <c r="B30" s="1"/>
  <c r="AJ242" i="5"/>
  <c r="AK244"/>
  <c r="D167" i="14"/>
  <c r="E168"/>
  <c r="C5" i="15"/>
  <c r="C16" i="1"/>
  <c r="C17" s="1"/>
  <c r="C7" i="15" s="1"/>
  <c r="K289" i="7"/>
  <c r="L290"/>
  <c r="AS242" i="5"/>
  <c r="AT244"/>
  <c r="I43" i="1"/>
  <c r="H43" s="1"/>
  <c r="J45"/>
  <c r="I45" s="1"/>
  <c r="H45" s="1"/>
  <c r="AR292" i="5"/>
  <c r="AS294"/>
  <c r="AR267"/>
  <c r="AS269"/>
  <c r="C43" i="1"/>
  <c r="B43" s="1"/>
  <c r="D45"/>
  <c r="C45" s="1"/>
  <c r="B45" s="1"/>
  <c r="I28"/>
  <c r="H28" s="1"/>
  <c r="J30"/>
  <c r="I30" s="1"/>
  <c r="H30" s="1"/>
  <c r="AS152" i="5"/>
  <c r="AT154"/>
  <c r="J490"/>
  <c r="K492"/>
  <c r="J367"/>
  <c r="K369"/>
  <c r="F391"/>
  <c r="G393"/>
  <c r="F28" i="1"/>
  <c r="E28" s="1"/>
  <c r="G30"/>
  <c r="F30" s="1"/>
  <c r="E30" s="1"/>
  <c r="M267" i="14"/>
  <c r="M268" s="1"/>
  <c r="C58" i="1"/>
  <c r="D60"/>
  <c r="C60" s="1"/>
  <c r="B60" s="1"/>
  <c r="M242" i="5"/>
  <c r="N244"/>
  <c r="J317"/>
  <c r="K319"/>
  <c r="J109" i="1"/>
  <c r="I109" s="1"/>
  <c r="H109" s="1"/>
  <c r="J292" i="14"/>
  <c r="K293"/>
  <c r="B5" i="15"/>
  <c r="B16" i="1"/>
  <c r="J342" i="5"/>
  <c r="K344"/>
  <c r="K465"/>
  <c r="L467"/>
  <c r="AR128"/>
  <c r="AS130"/>
  <c r="D242"/>
  <c r="E244"/>
  <c r="N292" i="14" l="1"/>
  <c r="N293" s="1"/>
  <c r="O192"/>
  <c r="O193" s="1"/>
  <c r="N217"/>
  <c r="N218" s="1"/>
  <c r="N242"/>
  <c r="N243" s="1"/>
  <c r="F167"/>
  <c r="F168" s="1"/>
  <c r="N199" i="7"/>
  <c r="O201"/>
  <c r="O202" s="1"/>
  <c r="E292" i="14"/>
  <c r="E293" s="1"/>
  <c r="O267"/>
  <c r="O268" s="1"/>
  <c r="E192"/>
  <c r="E193" s="1"/>
  <c r="O292"/>
  <c r="O293" s="1"/>
  <c r="D199" i="7"/>
  <c r="E201"/>
  <c r="E202" s="1"/>
  <c r="N192" i="14"/>
  <c r="N193" s="1"/>
  <c r="I292"/>
  <c r="J293"/>
  <c r="C167"/>
  <c r="C168" s="1"/>
  <c r="D168"/>
  <c r="B74" i="1"/>
  <c r="E4" i="15"/>
  <c r="D4" s="1"/>
  <c r="C4" s="1"/>
  <c r="B4" s="1"/>
  <c r="G201" i="6"/>
  <c r="H202"/>
  <c r="AQ292" i="5"/>
  <c r="AR294"/>
  <c r="C76" i="1"/>
  <c r="F6" i="15"/>
  <c r="D77" i="1"/>
  <c r="I317" i="5"/>
  <c r="J319"/>
  <c r="I490"/>
  <c r="J492"/>
  <c r="AQ267"/>
  <c r="AR269"/>
  <c r="J289" i="7"/>
  <c r="K290"/>
  <c r="AQ128" i="5"/>
  <c r="AR130"/>
  <c r="J515"/>
  <c r="K517"/>
  <c r="E391"/>
  <c r="D391" s="1"/>
  <c r="F393"/>
  <c r="C242"/>
  <c r="D244"/>
  <c r="L242"/>
  <c r="L244" s="1"/>
  <c r="K244" s="1"/>
  <c r="J244" s="1"/>
  <c r="M244"/>
  <c r="AR152"/>
  <c r="AS154"/>
  <c r="AQ176"/>
  <c r="AR178"/>
  <c r="G415"/>
  <c r="H417"/>
  <c r="G440"/>
  <c r="H442"/>
  <c r="AQ200"/>
  <c r="AR202"/>
  <c r="B6" i="15"/>
  <c r="B17" i="1"/>
  <c r="I342" i="5"/>
  <c r="J344"/>
  <c r="C292"/>
  <c r="D294"/>
  <c r="J465"/>
  <c r="K467"/>
  <c r="G109" i="1"/>
  <c r="H110"/>
  <c r="H111" s="1"/>
  <c r="I367" i="5"/>
  <c r="J369"/>
  <c r="AR242"/>
  <c r="AS244"/>
  <c r="AI242"/>
  <c r="AJ244"/>
  <c r="C199" i="7" l="1"/>
  <c r="C201" s="1"/>
  <c r="C202" s="1"/>
  <c r="D201"/>
  <c r="D202" s="1"/>
  <c r="M199"/>
  <c r="N201"/>
  <c r="N202" s="1"/>
  <c r="B292" i="5"/>
  <c r="C294"/>
  <c r="AP128"/>
  <c r="AO128" s="1"/>
  <c r="AQ130"/>
  <c r="AP292"/>
  <c r="AO292" s="1"/>
  <c r="AQ294"/>
  <c r="AP200"/>
  <c r="AO200" s="1"/>
  <c r="AQ202"/>
  <c r="F109" i="1"/>
  <c r="E109" s="1"/>
  <c r="D109" s="1"/>
  <c r="G110"/>
  <c r="AP176" i="5"/>
  <c r="AO176" s="1"/>
  <c r="AQ178"/>
  <c r="C391"/>
  <c r="D393"/>
  <c r="AP267"/>
  <c r="AO267" s="1"/>
  <c r="AQ269"/>
  <c r="H292" i="14"/>
  <c r="I293"/>
  <c r="F440" i="5"/>
  <c r="G442"/>
  <c r="I465"/>
  <c r="J467"/>
  <c r="AQ152"/>
  <c r="AR154"/>
  <c r="H490"/>
  <c r="I492"/>
  <c r="B7" i="15"/>
  <c r="C22" i="1"/>
  <c r="C3" i="16" s="1"/>
  <c r="D22" i="1"/>
  <c r="B22"/>
  <c r="B3" i="16" s="1"/>
  <c r="F7" i="15"/>
  <c r="D78" i="1"/>
  <c r="B201" i="7"/>
  <c r="B202" s="1"/>
  <c r="E393" i="5"/>
  <c r="F201" i="6"/>
  <c r="G202"/>
  <c r="AQ242" i="5"/>
  <c r="AQ244" s="1"/>
  <c r="AP244" s="1"/>
  <c r="AR244"/>
  <c r="AH242"/>
  <c r="AG242" s="1"/>
  <c r="AI244"/>
  <c r="I515"/>
  <c r="J517"/>
  <c r="B76" i="1"/>
  <c r="E6" i="15"/>
  <c r="D6" s="1"/>
  <c r="C6" s="1"/>
  <c r="C77" i="1"/>
  <c r="H367" i="5"/>
  <c r="I369"/>
  <c r="H342"/>
  <c r="I344"/>
  <c r="F415"/>
  <c r="G417"/>
  <c r="B242"/>
  <c r="C244"/>
  <c r="I289" i="7"/>
  <c r="J290"/>
  <c r="H317" i="5"/>
  <c r="I319"/>
  <c r="L199" i="7" l="1"/>
  <c r="L201" s="1"/>
  <c r="L202" s="1"/>
  <c r="M201"/>
  <c r="M202" s="1"/>
  <c r="AP294" i="5"/>
  <c r="AH244"/>
  <c r="C109" i="1"/>
  <c r="B109" s="1"/>
  <c r="B110" s="1"/>
  <c r="D110"/>
  <c r="E440" i="5"/>
  <c r="F442"/>
  <c r="H465"/>
  <c r="I467"/>
  <c r="B391"/>
  <c r="C393"/>
  <c r="AN292"/>
  <c r="AO294"/>
  <c r="AP178"/>
  <c r="G342"/>
  <c r="H344"/>
  <c r="G490"/>
  <c r="H492"/>
  <c r="F110" i="1"/>
  <c r="G111"/>
  <c r="E415" i="5"/>
  <c r="F417"/>
  <c r="AN128"/>
  <c r="AO130"/>
  <c r="E201" i="6"/>
  <c r="F202"/>
  <c r="H289" i="7"/>
  <c r="I290"/>
  <c r="G367" i="5"/>
  <c r="H369"/>
  <c r="AP152"/>
  <c r="AO152" s="1"/>
  <c r="AQ154"/>
  <c r="AN267"/>
  <c r="AO269"/>
  <c r="AN200"/>
  <c r="AO202"/>
  <c r="AP130"/>
  <c r="G317"/>
  <c r="H319"/>
  <c r="G292" i="14"/>
  <c r="G293" s="1"/>
  <c r="F293" s="1"/>
  <c r="H293"/>
  <c r="H515" i="5"/>
  <c r="I517"/>
  <c r="AN176"/>
  <c r="AO178"/>
  <c r="B77" i="1"/>
  <c r="E7" i="15"/>
  <c r="C78" i="1"/>
  <c r="AF242" i="5"/>
  <c r="AG244"/>
  <c r="F8" i="15"/>
  <c r="D79" i="1"/>
  <c r="B294" i="5"/>
  <c r="B244"/>
  <c r="AP269"/>
  <c r="AP202"/>
  <c r="F111" i="1" l="1"/>
  <c r="AM292" i="5"/>
  <c r="AN294"/>
  <c r="AM176"/>
  <c r="AN178"/>
  <c r="F317"/>
  <c r="G319"/>
  <c r="F342"/>
  <c r="G344"/>
  <c r="G465"/>
  <c r="H467"/>
  <c r="AP154"/>
  <c r="C110" i="1"/>
  <c r="D111"/>
  <c r="F9" i="15"/>
  <c r="D80" i="1"/>
  <c r="F367" i="5"/>
  <c r="G369"/>
  <c r="D440"/>
  <c r="E442"/>
  <c r="AN152"/>
  <c r="AO154"/>
  <c r="AM128"/>
  <c r="AN130"/>
  <c r="D201" i="6"/>
  <c r="E202"/>
  <c r="AE242" i="5"/>
  <c r="AF244"/>
  <c r="B393"/>
  <c r="M109" i="1"/>
  <c r="L109" s="1"/>
  <c r="L110" s="1"/>
  <c r="D115"/>
  <c r="B111"/>
  <c r="B115"/>
  <c r="D415" i="5"/>
  <c r="E417"/>
  <c r="E76" i="1"/>
  <c r="B78"/>
  <c r="B82"/>
  <c r="E8" i="15"/>
  <c r="C79" i="1"/>
  <c r="AM267" i="5"/>
  <c r="AN269"/>
  <c r="F490"/>
  <c r="G492"/>
  <c r="G515"/>
  <c r="H517"/>
  <c r="AM200"/>
  <c r="AN202"/>
  <c r="G289" i="7"/>
  <c r="H290"/>
  <c r="E110" i="1"/>
  <c r="E111" s="1"/>
  <c r="G115"/>
  <c r="F115"/>
  <c r="M110" l="1"/>
  <c r="M111" s="1"/>
  <c r="AL200" i="5"/>
  <c r="AM202"/>
  <c r="F465"/>
  <c r="G467"/>
  <c r="F289" i="7"/>
  <c r="G290"/>
  <c r="AL176" i="5"/>
  <c r="AM178"/>
  <c r="AM152"/>
  <c r="AN154"/>
  <c r="E490"/>
  <c r="F492"/>
  <c r="E317"/>
  <c r="F319"/>
  <c r="C111" i="1"/>
  <c r="AD242" i="5"/>
  <c r="AE244"/>
  <c r="C440"/>
  <c r="D442"/>
  <c r="AL267"/>
  <c r="AM269"/>
  <c r="AL128"/>
  <c r="AM130"/>
  <c r="F515"/>
  <c r="G517"/>
  <c r="F10" i="15"/>
  <c r="D81" i="1"/>
  <c r="F11" i="15" s="1"/>
  <c r="E342" i="5"/>
  <c r="F344"/>
  <c r="E77" i="1"/>
  <c r="C115"/>
  <c r="AL292" i="5"/>
  <c r="AM294"/>
  <c r="B79" i="1"/>
  <c r="E9" i="15"/>
  <c r="C80" i="1"/>
  <c r="C415" i="5"/>
  <c r="D417"/>
  <c r="K110" i="1"/>
  <c r="L111"/>
  <c r="C201" i="6"/>
  <c r="D202"/>
  <c r="E367" i="5"/>
  <c r="F369"/>
  <c r="E115" i="1"/>
  <c r="AC242" i="5" l="1"/>
  <c r="AD244"/>
  <c r="B201" i="6"/>
  <c r="B202" s="1"/>
  <c r="Q201" s="1"/>
  <c r="C202"/>
  <c r="D490" i="5"/>
  <c r="D492" s="1"/>
  <c r="C492" s="1"/>
  <c r="E492"/>
  <c r="D367"/>
  <c r="E369"/>
  <c r="D342"/>
  <c r="E344"/>
  <c r="E289" i="7"/>
  <c r="F290"/>
  <c r="AK292" i="5"/>
  <c r="AL294"/>
  <c r="AK200"/>
  <c r="AL202"/>
  <c r="B440"/>
  <c r="C442"/>
  <c r="AK267"/>
  <c r="AL269"/>
  <c r="E78" i="1"/>
  <c r="E82"/>
  <c r="D82" s="1"/>
  <c r="AK128" i="5"/>
  <c r="AL130"/>
  <c r="AK176"/>
  <c r="AL178"/>
  <c r="E515"/>
  <c r="F517"/>
  <c r="AL152"/>
  <c r="AM154"/>
  <c r="E465"/>
  <c r="F467"/>
  <c r="B80" i="1"/>
  <c r="E79" s="1"/>
  <c r="E10" i="15"/>
  <c r="C81" i="1"/>
  <c r="D317" i="5"/>
  <c r="E319"/>
  <c r="B415"/>
  <c r="C417"/>
  <c r="J110" i="1"/>
  <c r="K111"/>
  <c r="J111" l="1"/>
  <c r="AJ176" i="5"/>
  <c r="AK178"/>
  <c r="P201" i="6"/>
  <c r="Q202"/>
  <c r="C342" i="5"/>
  <c r="D344"/>
  <c r="D515"/>
  <c r="E517"/>
  <c r="C317"/>
  <c r="D319"/>
  <c r="AB242"/>
  <c r="AC244"/>
  <c r="B81" i="1"/>
  <c r="E80" s="1"/>
  <c r="E81" s="1"/>
  <c r="E11" i="15"/>
  <c r="D289" i="7"/>
  <c r="E290"/>
  <c r="B417" i="5"/>
  <c r="D465"/>
  <c r="E467"/>
  <c r="AJ128"/>
  <c r="AK130"/>
  <c r="AJ200"/>
  <c r="AK202"/>
  <c r="C367"/>
  <c r="D369"/>
  <c r="B442"/>
  <c r="AJ267"/>
  <c r="AK269"/>
  <c r="AK152"/>
  <c r="AL154"/>
  <c r="AJ292"/>
  <c r="AK294"/>
  <c r="C82" i="1"/>
  <c r="E3" i="16" s="1"/>
  <c r="D3" s="1"/>
  <c r="F3"/>
  <c r="I110" i="1"/>
  <c r="M115"/>
  <c r="L115" s="1"/>
  <c r="K115" s="1"/>
  <c r="J115"/>
  <c r="B367" i="5" l="1"/>
  <c r="C369"/>
  <c r="AA242"/>
  <c r="AB244"/>
  <c r="O201" i="6"/>
  <c r="P202"/>
  <c r="I111" i="1"/>
  <c r="I115"/>
  <c r="H115" s="1"/>
  <c r="AI292" i="5"/>
  <c r="AJ294"/>
  <c r="AI176"/>
  <c r="AJ178"/>
  <c r="C465"/>
  <c r="D467"/>
  <c r="AI267"/>
  <c r="AJ269"/>
  <c r="AI128"/>
  <c r="AJ130"/>
  <c r="B342"/>
  <c r="C344"/>
  <c r="AJ152"/>
  <c r="AK154"/>
  <c r="AI200"/>
  <c r="AJ202"/>
  <c r="C289" i="7"/>
  <c r="D290"/>
  <c r="C515" i="5"/>
  <c r="D517"/>
  <c r="B317"/>
  <c r="C319"/>
  <c r="B289" i="7" l="1"/>
  <c r="B290" s="1"/>
  <c r="C290"/>
  <c r="Z242" i="5"/>
  <c r="Y242" s="1"/>
  <c r="AA244"/>
  <c r="AH292"/>
  <c r="AG292" s="1"/>
  <c r="AI294"/>
  <c r="B344"/>
  <c r="B465"/>
  <c r="C467"/>
  <c r="AH128"/>
  <c r="AG128" s="1"/>
  <c r="AI130"/>
  <c r="B369"/>
  <c r="B515"/>
  <c r="C517"/>
  <c r="AH176"/>
  <c r="AG176" s="1"/>
  <c r="AI178"/>
  <c r="B319"/>
  <c r="AI152"/>
  <c r="AJ154"/>
  <c r="N201" i="6"/>
  <c r="O202"/>
  <c r="AH200" i="5"/>
  <c r="AG200" s="1"/>
  <c r="AI202"/>
  <c r="AH267"/>
  <c r="AG267" s="1"/>
  <c r="AI269"/>
  <c r="Z244" l="1"/>
  <c r="AF128"/>
  <c r="AG130"/>
  <c r="X242"/>
  <c r="Y244"/>
  <c r="AF176"/>
  <c r="AG178"/>
  <c r="AH152"/>
  <c r="AG152" s="1"/>
  <c r="AI154"/>
  <c r="AH178"/>
  <c r="AH294"/>
  <c r="AF200"/>
  <c r="AG202"/>
  <c r="B467"/>
  <c r="AF267"/>
  <c r="AG269"/>
  <c r="AF292"/>
  <c r="AG294"/>
  <c r="M201" i="6"/>
  <c r="M202" s="1"/>
  <c r="N202"/>
  <c r="B517" i="5"/>
  <c r="AH202"/>
  <c r="AH269"/>
  <c r="AH130"/>
  <c r="AH154" l="1"/>
  <c r="AE128"/>
  <c r="AF130"/>
  <c r="W242"/>
  <c r="X244"/>
  <c r="AE176"/>
  <c r="AF178"/>
  <c r="AE292"/>
  <c r="AF294"/>
  <c r="AE200"/>
  <c r="AF202"/>
  <c r="AE267"/>
  <c r="AF269"/>
  <c r="AF152"/>
  <c r="AG154"/>
  <c r="AD200" l="1"/>
  <c r="AE202"/>
  <c r="V242"/>
  <c r="W244"/>
  <c r="AD128"/>
  <c r="AE130"/>
  <c r="AD267"/>
  <c r="AE269"/>
  <c r="AE152"/>
  <c r="AF154"/>
  <c r="AD176"/>
  <c r="AE178"/>
  <c r="AD292"/>
  <c r="AE294"/>
  <c r="AD152" l="1"/>
  <c r="AE154"/>
  <c r="U242"/>
  <c r="U244" s="1"/>
  <c r="T244" s="1"/>
  <c r="V244"/>
  <c r="AC200"/>
  <c r="AD202"/>
  <c r="AC176"/>
  <c r="AD178"/>
  <c r="AC292"/>
  <c r="AD294"/>
  <c r="AC128"/>
  <c r="AD130"/>
  <c r="AC267"/>
  <c r="AD269"/>
  <c r="AC152" l="1"/>
  <c r="AD154"/>
  <c r="AB292"/>
  <c r="AC294"/>
  <c r="AB128"/>
  <c r="AC130"/>
  <c r="AB267"/>
  <c r="AC269"/>
  <c r="AB200"/>
  <c r="AC202"/>
  <c r="AB176"/>
  <c r="AC178"/>
  <c r="AA200" l="1"/>
  <c r="AB202"/>
  <c r="AA176"/>
  <c r="AB178"/>
  <c r="AB152"/>
  <c r="AC154"/>
  <c r="AA292"/>
  <c r="AB294"/>
  <c r="AA128"/>
  <c r="AB130"/>
  <c r="AA267"/>
  <c r="AB269"/>
  <c r="Z200" l="1"/>
  <c r="Y200" s="1"/>
  <c r="AA202"/>
  <c r="Z267"/>
  <c r="Y267" s="1"/>
  <c r="AA269"/>
  <c r="Z128"/>
  <c r="Y128" s="1"/>
  <c r="AA130"/>
  <c r="Z176"/>
  <c r="Y176" s="1"/>
  <c r="AA178"/>
  <c r="AA152"/>
  <c r="AB154"/>
  <c r="Z292"/>
  <c r="Y292" s="1"/>
  <c r="AA294"/>
  <c r="Z178" l="1"/>
  <c r="X200"/>
  <c r="Y202"/>
  <c r="X292"/>
  <c r="Y294"/>
  <c r="X128"/>
  <c r="Y130"/>
  <c r="Z294"/>
  <c r="Z152"/>
  <c r="Y152" s="1"/>
  <c r="AA154"/>
  <c r="X267"/>
  <c r="Y269"/>
  <c r="X176"/>
  <c r="Y178"/>
  <c r="Z202"/>
  <c r="Z269"/>
  <c r="Z130"/>
  <c r="Z154" l="1"/>
  <c r="W200"/>
  <c r="X202"/>
  <c r="W292"/>
  <c r="X294"/>
  <c r="W176"/>
  <c r="X178"/>
  <c r="X152"/>
  <c r="Y154"/>
  <c r="W267"/>
  <c r="X269"/>
  <c r="W128"/>
  <c r="X130"/>
  <c r="V200" l="1"/>
  <c r="W202"/>
  <c r="V128"/>
  <c r="W130"/>
  <c r="V176"/>
  <c r="W178"/>
  <c r="V267"/>
  <c r="W269"/>
  <c r="V292"/>
  <c r="W294"/>
  <c r="W152"/>
  <c r="X154"/>
  <c r="U292" l="1"/>
  <c r="V294"/>
  <c r="V152"/>
  <c r="W154"/>
  <c r="U200"/>
  <c r="V202"/>
  <c r="U128"/>
  <c r="V130"/>
  <c r="U176"/>
  <c r="V178"/>
  <c r="U267"/>
  <c r="V269"/>
  <c r="T176" l="1"/>
  <c r="U178"/>
  <c r="T267"/>
  <c r="U269"/>
  <c r="T292"/>
  <c r="U294"/>
  <c r="U152"/>
  <c r="V154"/>
  <c r="T200"/>
  <c r="U202"/>
  <c r="T128"/>
  <c r="U130"/>
  <c r="S200" l="1"/>
  <c r="T202"/>
  <c r="S176"/>
  <c r="T178"/>
  <c r="S128"/>
  <c r="T130"/>
  <c r="S267"/>
  <c r="T269"/>
  <c r="S292"/>
  <c r="T294"/>
  <c r="T152"/>
  <c r="U154"/>
  <c r="R200" l="1"/>
  <c r="Q200" s="1"/>
  <c r="S202"/>
  <c r="R292"/>
  <c r="Q292" s="1"/>
  <c r="S294"/>
  <c r="S152"/>
  <c r="T154"/>
  <c r="R176"/>
  <c r="Q176" s="1"/>
  <c r="S178"/>
  <c r="R128"/>
  <c r="Q128" s="1"/>
  <c r="S130"/>
  <c r="R267"/>
  <c r="Q267" s="1"/>
  <c r="S269"/>
  <c r="R178" l="1"/>
  <c r="P128"/>
  <c r="Q130"/>
  <c r="P267"/>
  <c r="Q269"/>
  <c r="P200"/>
  <c r="Q202"/>
  <c r="P292"/>
  <c r="Q294"/>
  <c r="R152"/>
  <c r="Q152" s="1"/>
  <c r="S154"/>
  <c r="P176"/>
  <c r="Q178"/>
  <c r="R130"/>
  <c r="R202"/>
  <c r="R269"/>
  <c r="R294"/>
  <c r="O176" l="1"/>
  <c r="P178"/>
  <c r="R154"/>
  <c r="P152"/>
  <c r="Q154"/>
  <c r="O128"/>
  <c r="P130"/>
  <c r="O267"/>
  <c r="P269"/>
  <c r="O200"/>
  <c r="P202"/>
  <c r="O292"/>
  <c r="P294"/>
  <c r="N267" l="1"/>
  <c r="M267" s="1"/>
  <c r="O269"/>
  <c r="N176"/>
  <c r="O178"/>
  <c r="N200"/>
  <c r="O202"/>
  <c r="N292"/>
  <c r="O294"/>
  <c r="O152"/>
  <c r="P154"/>
  <c r="N128"/>
  <c r="O130"/>
  <c r="N152" l="1"/>
  <c r="O154"/>
  <c r="M176"/>
  <c r="N178"/>
  <c r="N269"/>
  <c r="L267"/>
  <c r="M269"/>
  <c r="M128"/>
  <c r="N130"/>
  <c r="M200"/>
  <c r="N202"/>
  <c r="M292"/>
  <c r="N294"/>
  <c r="M152" l="1"/>
  <c r="N154"/>
  <c r="L200"/>
  <c r="M202"/>
  <c r="L292"/>
  <c r="M294"/>
  <c r="K267"/>
  <c r="L269"/>
  <c r="L176"/>
  <c r="M178"/>
  <c r="L128"/>
  <c r="M130"/>
  <c r="K176" l="1"/>
  <c r="L178"/>
  <c r="L152"/>
  <c r="M154"/>
  <c r="K128"/>
  <c r="L130"/>
  <c r="K200"/>
  <c r="L202"/>
  <c r="K292"/>
  <c r="K294" s="1"/>
  <c r="J294" s="1"/>
  <c r="L294"/>
  <c r="J267"/>
  <c r="I267" s="1"/>
  <c r="K269"/>
  <c r="J176" l="1"/>
  <c r="I176" s="1"/>
  <c r="K178"/>
  <c r="H267"/>
  <c r="I269"/>
  <c r="K152"/>
  <c r="L154"/>
  <c r="J128"/>
  <c r="I128" s="1"/>
  <c r="K130"/>
  <c r="J200"/>
  <c r="I200" s="1"/>
  <c r="K202"/>
  <c r="J269"/>
  <c r="J130" l="1"/>
  <c r="H176"/>
  <c r="I178"/>
  <c r="H200"/>
  <c r="I202"/>
  <c r="G267"/>
  <c r="H269"/>
  <c r="J152"/>
  <c r="I152" s="1"/>
  <c r="K154"/>
  <c r="H128"/>
  <c r="I130"/>
  <c r="J202"/>
  <c r="J178"/>
  <c r="J154" l="1"/>
  <c r="G176"/>
  <c r="H178"/>
  <c r="G128"/>
  <c r="F128" s="1"/>
  <c r="E128" s="1"/>
  <c r="D128" s="1"/>
  <c r="C128" s="1"/>
  <c r="B128" s="1"/>
  <c r="H130"/>
  <c r="G200"/>
  <c r="H202"/>
  <c r="F267"/>
  <c r="G269"/>
  <c r="H152"/>
  <c r="I154"/>
  <c r="F176" l="1"/>
  <c r="G178"/>
  <c r="G152"/>
  <c r="H154"/>
  <c r="B130"/>
  <c r="F200"/>
  <c r="G202"/>
  <c r="E267"/>
  <c r="F269"/>
  <c r="G130"/>
  <c r="F130" s="1"/>
  <c r="E130" s="1"/>
  <c r="D130" s="1"/>
  <c r="C130" s="1"/>
  <c r="D267" l="1"/>
  <c r="E269"/>
  <c r="E176"/>
  <c r="F178"/>
  <c r="F152"/>
  <c r="G154"/>
  <c r="E200"/>
  <c r="F202"/>
  <c r="C267" l="1"/>
  <c r="D269"/>
  <c r="D176"/>
  <c r="E178"/>
  <c r="E152"/>
  <c r="F154"/>
  <c r="D200"/>
  <c r="E202"/>
  <c r="B267" l="1"/>
  <c r="C269"/>
  <c r="C176"/>
  <c r="D178"/>
  <c r="D152"/>
  <c r="E154"/>
  <c r="C200"/>
  <c r="D202"/>
  <c r="B176" l="1"/>
  <c r="C178"/>
  <c r="C152"/>
  <c r="D154"/>
  <c r="B200"/>
  <c r="C202"/>
  <c r="B269"/>
  <c r="B152" l="1"/>
  <c r="C154"/>
  <c r="B178"/>
  <c r="B202"/>
  <c r="B154" l="1"/>
  <c r="B155" s="1"/>
  <c r="B156" s="1"/>
  <c r="B157" s="1"/>
  <c r="B158" s="1"/>
  <c r="B159" s="1"/>
  <c r="AW150"/>
  <c r="AW151" s="1"/>
  <c r="AW160" s="1"/>
  <c r="AV150"/>
  <c r="AV151" s="1"/>
  <c r="AU150"/>
  <c r="AU151" s="1"/>
  <c r="AU160" s="1"/>
  <c r="AT150"/>
  <c r="AT151" s="1"/>
  <c r="AS150"/>
  <c r="AR150"/>
  <c r="AQ150"/>
  <c r="AP150"/>
  <c r="AP151" s="1"/>
  <c r="AP160" s="1"/>
  <c r="AO150"/>
  <c r="AO151" s="1"/>
  <c r="AO160" s="1"/>
  <c r="AN150"/>
  <c r="AM150"/>
  <c r="AM151" s="1"/>
  <c r="AM160" s="1"/>
  <c r="AL150"/>
  <c r="AL151" s="1"/>
  <c r="AK150"/>
  <c r="AJ150"/>
  <c r="AI150"/>
  <c r="AI151" s="1"/>
  <c r="AH150"/>
  <c r="AH151" s="1"/>
  <c r="AH160" s="1"/>
  <c r="AG150"/>
  <c r="AG151" s="1"/>
  <c r="AF150"/>
  <c r="AF151" s="1"/>
  <c r="AE150"/>
  <c r="AE151" s="1"/>
  <c r="AE160" s="1"/>
  <c r="J8" i="22" s="1"/>
  <c r="AD150" i="5"/>
  <c r="AD151" s="1"/>
  <c r="AC150"/>
  <c r="AB150"/>
  <c r="AA150"/>
  <c r="AA151" s="1"/>
  <c r="Z150"/>
  <c r="Z151" s="1"/>
  <c r="Z160" s="1"/>
  <c r="Y150"/>
  <c r="Y151" s="1"/>
  <c r="X150"/>
  <c r="X151" s="1"/>
  <c r="W150"/>
  <c r="W151" s="1"/>
  <c r="W160" s="1"/>
  <c r="V150"/>
  <c r="V151" s="1"/>
  <c r="U150"/>
  <c r="T150"/>
  <c r="S150"/>
  <c r="R150"/>
  <c r="R151" s="1"/>
  <c r="R160" s="1"/>
  <c r="Q150"/>
  <c r="Q151" s="1"/>
  <c r="P150"/>
  <c r="O150"/>
  <c r="O151" s="1"/>
  <c r="O160" s="1"/>
  <c r="N150"/>
  <c r="N151" s="1"/>
  <c r="M150"/>
  <c r="L150"/>
  <c r="K150"/>
  <c r="K151" s="1"/>
  <c r="J150"/>
  <c r="J151" s="1"/>
  <c r="J160" s="1"/>
  <c r="I150"/>
  <c r="I151" s="1"/>
  <c r="H150"/>
  <c r="G150"/>
  <c r="G151" s="1"/>
  <c r="G160" s="1"/>
  <c r="F150"/>
  <c r="F151" s="1"/>
  <c r="E150"/>
  <c r="D150"/>
  <c r="C150"/>
  <c r="C151" s="1"/>
  <c r="AW174"/>
  <c r="AW175" s="1"/>
  <c r="AW184" s="1"/>
  <c r="AV174"/>
  <c r="AV175" s="1"/>
  <c r="AV184" s="1"/>
  <c r="AU174"/>
  <c r="AU175" s="1"/>
  <c r="AT174"/>
  <c r="AT175" s="1"/>
  <c r="AS174"/>
  <c r="AS175" s="1"/>
  <c r="AR174"/>
  <c r="AQ174"/>
  <c r="AP174"/>
  <c r="AO174"/>
  <c r="AO175" s="1"/>
  <c r="AO184" s="1"/>
  <c r="AN174"/>
  <c r="AN175" s="1"/>
  <c r="AN184" s="1"/>
  <c r="C31" i="24" s="1"/>
  <c r="AM174" i="5"/>
  <c r="AL174"/>
  <c r="AL175" s="1"/>
  <c r="AK174"/>
  <c r="AK175" s="1"/>
  <c r="AK184" s="1"/>
  <c r="AJ174"/>
  <c r="AI174"/>
  <c r="AH174"/>
  <c r="AH175" s="1"/>
  <c r="AG174"/>
  <c r="AG175" s="1"/>
  <c r="AF174"/>
  <c r="AF175" s="1"/>
  <c r="AF184" s="1"/>
  <c r="C30" i="24" s="1"/>
  <c r="AE174" i="5"/>
  <c r="AE175" s="1"/>
  <c r="AD174"/>
  <c r="AD175" s="1"/>
  <c r="AC174"/>
  <c r="AC175" s="1"/>
  <c r="AB174"/>
  <c r="AA174"/>
  <c r="Z174"/>
  <c r="Z175" s="1"/>
  <c r="Y174"/>
  <c r="Y175" s="1"/>
  <c r="X174"/>
  <c r="X175" s="1"/>
  <c r="X184" s="1"/>
  <c r="C29" i="24" s="1"/>
  <c r="W174" i="5"/>
  <c r="W175" s="1"/>
  <c r="V174"/>
  <c r="V175" s="1"/>
  <c r="U174"/>
  <c r="U175" s="1"/>
  <c r="T174"/>
  <c r="S174"/>
  <c r="R174"/>
  <c r="R175" s="1"/>
  <c r="Q174"/>
  <c r="Q175" s="1"/>
  <c r="Q184" s="1"/>
  <c r="C8" i="24" s="1"/>
  <c r="P174" i="5"/>
  <c r="P175" s="1"/>
  <c r="P184" s="1"/>
  <c r="C28" i="24" s="1"/>
  <c r="O174" i="5"/>
  <c r="O175" s="1"/>
  <c r="N174"/>
  <c r="N175" s="1"/>
  <c r="N184" s="1"/>
  <c r="C19" i="24" s="1"/>
  <c r="M174" i="5"/>
  <c r="M175" s="1"/>
  <c r="L174"/>
  <c r="K174"/>
  <c r="K175" s="1"/>
  <c r="J174"/>
  <c r="I174"/>
  <c r="I175" s="1"/>
  <c r="I184" s="1"/>
  <c r="C7" i="24" s="1"/>
  <c r="H174" i="5"/>
  <c r="H175" s="1"/>
  <c r="H184" s="1"/>
  <c r="C27" i="24" s="1"/>
  <c r="G174" i="5"/>
  <c r="F174"/>
  <c r="F175" s="1"/>
  <c r="E174"/>
  <c r="E175" s="1"/>
  <c r="D174"/>
  <c r="C174"/>
  <c r="C175" s="1"/>
  <c r="B174"/>
  <c r="B175" s="1"/>
  <c r="AW198"/>
  <c r="AW199" s="1"/>
  <c r="AW208" s="1"/>
  <c r="AV198"/>
  <c r="AV199" s="1"/>
  <c r="AU198"/>
  <c r="AU199" s="1"/>
  <c r="AT198"/>
  <c r="AT199" s="1"/>
  <c r="AS198"/>
  <c r="AS199" s="1"/>
  <c r="AR198"/>
  <c r="AQ198"/>
  <c r="AQ199" s="1"/>
  <c r="AP198"/>
  <c r="AP199" s="1"/>
  <c r="AO198"/>
  <c r="AO199" s="1"/>
  <c r="AO208" s="1"/>
  <c r="AN198"/>
  <c r="AN199" s="1"/>
  <c r="AN208" s="1"/>
  <c r="AM198"/>
  <c r="AM199" s="1"/>
  <c r="AL198"/>
  <c r="AL199" s="1"/>
  <c r="AL208" s="1"/>
  <c r="AK198"/>
  <c r="AJ198"/>
  <c r="AJ199" s="1"/>
  <c r="AI198"/>
  <c r="AH198"/>
  <c r="AH199" s="1"/>
  <c r="AG198"/>
  <c r="AG199" s="1"/>
  <c r="AG208" s="1"/>
  <c r="AF198"/>
  <c r="AF199" s="1"/>
  <c r="AE198"/>
  <c r="AE199" s="1"/>
  <c r="AD198"/>
  <c r="AD199" s="1"/>
  <c r="AC198"/>
  <c r="AB198"/>
  <c r="AB199" s="1"/>
  <c r="AA198"/>
  <c r="Z198"/>
  <c r="Z199" s="1"/>
  <c r="Y198"/>
  <c r="Y199" s="1"/>
  <c r="Y208" s="1"/>
  <c r="X198"/>
  <c r="X199" s="1"/>
  <c r="X208" s="1"/>
  <c r="W198"/>
  <c r="W199" s="1"/>
  <c r="V198"/>
  <c r="V199" s="1"/>
  <c r="U198"/>
  <c r="T198"/>
  <c r="S198"/>
  <c r="S199" s="1"/>
  <c r="R198"/>
  <c r="R199" s="1"/>
  <c r="Q198"/>
  <c r="Q199" s="1"/>
  <c r="P198"/>
  <c r="P199" s="1"/>
  <c r="O198"/>
  <c r="O199" s="1"/>
  <c r="N198"/>
  <c r="N199" s="1"/>
  <c r="N208" s="1"/>
  <c r="M198"/>
  <c r="M199" s="1"/>
  <c r="L198"/>
  <c r="L199" s="1"/>
  <c r="K198"/>
  <c r="K199" s="1"/>
  <c r="J198"/>
  <c r="J199" s="1"/>
  <c r="I198"/>
  <c r="I199" s="1"/>
  <c r="I208" s="1"/>
  <c r="H198"/>
  <c r="H199" s="1"/>
  <c r="G198"/>
  <c r="G199" s="1"/>
  <c r="F198"/>
  <c r="F199" s="1"/>
  <c r="F208" s="1"/>
  <c r="E198"/>
  <c r="E199" s="1"/>
  <c r="E208" s="1"/>
  <c r="D198"/>
  <c r="D199" s="1"/>
  <c r="C198"/>
  <c r="C199" s="1"/>
  <c r="B198"/>
  <c r="B199" s="1"/>
  <c r="AW265"/>
  <c r="AW266" s="1"/>
  <c r="AW275" s="1"/>
  <c r="AV265"/>
  <c r="AV266" s="1"/>
  <c r="AU265"/>
  <c r="AU266" s="1"/>
  <c r="AT265"/>
  <c r="AT266" s="1"/>
  <c r="AS265"/>
  <c r="AS266" s="1"/>
  <c r="AR265"/>
  <c r="AR266" s="1"/>
  <c r="AQ265"/>
  <c r="AP265"/>
  <c r="AP266" s="1"/>
  <c r="AO265"/>
  <c r="AO266" s="1"/>
  <c r="AO275" s="1"/>
  <c r="AN265"/>
  <c r="AN266" s="1"/>
  <c r="AM265"/>
  <c r="AM266" s="1"/>
  <c r="AL265"/>
  <c r="AL266" s="1"/>
  <c r="AL275" s="1"/>
  <c r="AK265"/>
  <c r="AK266" s="1"/>
  <c r="AJ265"/>
  <c r="AJ266" s="1"/>
  <c r="AI265"/>
  <c r="AH265"/>
  <c r="AH266" s="1"/>
  <c r="AG265"/>
  <c r="AG266" s="1"/>
  <c r="AG275" s="1"/>
  <c r="AF265"/>
  <c r="AE265"/>
  <c r="AD265"/>
  <c r="AD266" s="1"/>
  <c r="AC265"/>
  <c r="AC266" s="1"/>
  <c r="AB265"/>
  <c r="AB266" s="1"/>
  <c r="AA265"/>
  <c r="Z265"/>
  <c r="Z266" s="1"/>
  <c r="Y265"/>
  <c r="Y266" s="1"/>
  <c r="X265"/>
  <c r="X266" s="1"/>
  <c r="W265"/>
  <c r="W266" s="1"/>
  <c r="V265"/>
  <c r="V266" s="1"/>
  <c r="V275" s="1"/>
  <c r="U265"/>
  <c r="U266" s="1"/>
  <c r="T265"/>
  <c r="T266" s="1"/>
  <c r="S265"/>
  <c r="R265"/>
  <c r="R266" s="1"/>
  <c r="Q265"/>
  <c r="Q266" s="1"/>
  <c r="Q275" s="1"/>
  <c r="P265"/>
  <c r="P266" s="1"/>
  <c r="O265"/>
  <c r="O266" s="1"/>
  <c r="N265"/>
  <c r="N266" s="1"/>
  <c r="N275" s="1"/>
  <c r="M265"/>
  <c r="L265"/>
  <c r="K265"/>
  <c r="J265"/>
  <c r="J266" s="1"/>
  <c r="I265"/>
  <c r="I266" s="1"/>
  <c r="I275" s="1"/>
  <c r="H265"/>
  <c r="H266" s="1"/>
  <c r="H275" s="1"/>
  <c r="G265"/>
  <c r="G266" s="1"/>
  <c r="F265"/>
  <c r="F266" s="1"/>
  <c r="E265"/>
  <c r="E266" s="1"/>
  <c r="D265"/>
  <c r="D266" s="1"/>
  <c r="C265"/>
  <c r="B265"/>
  <c r="B266" s="1"/>
  <c r="AW126"/>
  <c r="AW127" s="1"/>
  <c r="AW136" s="1"/>
  <c r="AV126"/>
  <c r="AV127" s="1"/>
  <c r="AV136" s="1"/>
  <c r="AU126"/>
  <c r="AU127" s="1"/>
  <c r="AT126"/>
  <c r="AT127" s="1"/>
  <c r="AS126"/>
  <c r="AS127" s="1"/>
  <c r="AS136" s="1"/>
  <c r="AR126"/>
  <c r="AQ126"/>
  <c r="AQ127" s="1"/>
  <c r="AP126"/>
  <c r="AP127" s="1"/>
  <c r="AO126"/>
  <c r="AO127" s="1"/>
  <c r="AO136" s="1"/>
  <c r="AN126"/>
  <c r="AN127" s="1"/>
  <c r="AN136" s="1"/>
  <c r="AM126"/>
  <c r="AM127" s="1"/>
  <c r="AL126"/>
  <c r="AL127" s="1"/>
  <c r="AK126"/>
  <c r="AK127" s="1"/>
  <c r="AJ126"/>
  <c r="AI126"/>
  <c r="AI127" s="1"/>
  <c r="AH126"/>
  <c r="AH127" s="1"/>
  <c r="AG126"/>
  <c r="AG127" s="1"/>
  <c r="AF126"/>
  <c r="AE126"/>
  <c r="AE127" s="1"/>
  <c r="AD126"/>
  <c r="AD127" s="1"/>
  <c r="AD136" s="1"/>
  <c r="AC126"/>
  <c r="AC127" s="1"/>
  <c r="AB126"/>
  <c r="AA126"/>
  <c r="AA127" s="1"/>
  <c r="Z126"/>
  <c r="Z127" s="1"/>
  <c r="Y126"/>
  <c r="Y127" s="1"/>
  <c r="X126"/>
  <c r="X127" s="1"/>
  <c r="X136" s="1"/>
  <c r="W126"/>
  <c r="W127" s="1"/>
  <c r="V126"/>
  <c r="V127" s="1"/>
  <c r="V136" s="1"/>
  <c r="U126"/>
  <c r="U127" s="1"/>
  <c r="U136" s="1"/>
  <c r="T126"/>
  <c r="S126"/>
  <c r="S127" s="1"/>
  <c r="R126"/>
  <c r="R127" s="1"/>
  <c r="Q126"/>
  <c r="Q127" s="1"/>
  <c r="P126"/>
  <c r="P127" s="1"/>
  <c r="O126"/>
  <c r="O127" s="1"/>
  <c r="N126"/>
  <c r="N127" s="1"/>
  <c r="M126"/>
  <c r="L126"/>
  <c r="K126"/>
  <c r="K127" s="1"/>
  <c r="J126"/>
  <c r="J127" s="1"/>
  <c r="I126"/>
  <c r="I127" s="1"/>
  <c r="I136" s="1"/>
  <c r="H126"/>
  <c r="H127" s="1"/>
  <c r="H136" s="1"/>
  <c r="G126"/>
  <c r="G127" s="1"/>
  <c r="F126"/>
  <c r="F127" s="1"/>
  <c r="E126"/>
  <c r="E127" s="1"/>
  <c r="D126"/>
  <c r="C126"/>
  <c r="C127" s="1"/>
  <c r="P513"/>
  <c r="P514" s="1"/>
  <c r="O513"/>
  <c r="O514" s="1"/>
  <c r="O523" s="1"/>
  <c r="N513"/>
  <c r="N514" s="1"/>
  <c r="M513"/>
  <c r="M514" s="1"/>
  <c r="L513"/>
  <c r="L514" s="1"/>
  <c r="K513"/>
  <c r="K514" s="1"/>
  <c r="J513"/>
  <c r="I513"/>
  <c r="I514" s="1"/>
  <c r="H513"/>
  <c r="H514" s="1"/>
  <c r="G513"/>
  <c r="G514" s="1"/>
  <c r="G523" s="1"/>
  <c r="F513"/>
  <c r="F514" s="1"/>
  <c r="E513"/>
  <c r="E514" s="1"/>
  <c r="D513"/>
  <c r="D514" s="1"/>
  <c r="C513"/>
  <c r="B513"/>
  <c r="P463"/>
  <c r="P464" s="1"/>
  <c r="O463"/>
  <c r="O464" s="1"/>
  <c r="N463"/>
  <c r="N464" s="1"/>
  <c r="N473" s="1"/>
  <c r="E10" i="41" s="1"/>
  <c r="M463" i="5"/>
  <c r="M464" s="1"/>
  <c r="L463"/>
  <c r="L464" s="1"/>
  <c r="K463"/>
  <c r="K464" s="1"/>
  <c r="J463"/>
  <c r="J464" s="1"/>
  <c r="J473" s="1"/>
  <c r="I463"/>
  <c r="H463"/>
  <c r="G463"/>
  <c r="G464" s="1"/>
  <c r="F463"/>
  <c r="F464" s="1"/>
  <c r="E463"/>
  <c r="E464" s="1"/>
  <c r="D463"/>
  <c r="D464" s="1"/>
  <c r="C463"/>
  <c r="C464" s="1"/>
  <c r="C473" s="1"/>
  <c r="D8" i="41" s="1"/>
  <c r="B463" i="5"/>
  <c r="O315"/>
  <c r="O316" s="1"/>
  <c r="N315"/>
  <c r="M315"/>
  <c r="M316" s="1"/>
  <c r="L315"/>
  <c r="L316" s="1"/>
  <c r="L325" s="1"/>
  <c r="K315"/>
  <c r="K316" s="1"/>
  <c r="J315"/>
  <c r="J316" s="1"/>
  <c r="I315"/>
  <c r="I316" s="1"/>
  <c r="I325" s="1"/>
  <c r="H315"/>
  <c r="H316" s="1"/>
  <c r="G315"/>
  <c r="F315"/>
  <c r="E315"/>
  <c r="E316" s="1"/>
  <c r="D315"/>
  <c r="D316" s="1"/>
  <c r="D325" s="1"/>
  <c r="C315"/>
  <c r="C316" s="1"/>
  <c r="B315"/>
  <c r="B316" s="1"/>
  <c r="O365"/>
  <c r="O366" s="1"/>
  <c r="N365"/>
  <c r="N366" s="1"/>
  <c r="N375" s="1"/>
  <c r="M365"/>
  <c r="L365"/>
  <c r="K365"/>
  <c r="K366" s="1"/>
  <c r="J365"/>
  <c r="J366" s="1"/>
  <c r="J375" s="1"/>
  <c r="I365"/>
  <c r="I366" s="1"/>
  <c r="H365"/>
  <c r="H366" s="1"/>
  <c r="G365"/>
  <c r="G366" s="1"/>
  <c r="G375" s="1"/>
  <c r="H11" i="35" s="1"/>
  <c r="F365" i="5"/>
  <c r="E365"/>
  <c r="D365"/>
  <c r="C365"/>
  <c r="C366" s="1"/>
  <c r="B365"/>
  <c r="B366" s="1"/>
  <c r="B375" s="1"/>
  <c r="C11" i="35" s="1"/>
  <c r="O340" i="5"/>
  <c r="O341" s="1"/>
  <c r="O350" s="1"/>
  <c r="N340"/>
  <c r="N341" s="1"/>
  <c r="M340"/>
  <c r="L340"/>
  <c r="K340"/>
  <c r="J340"/>
  <c r="J341" s="1"/>
  <c r="I340"/>
  <c r="I341" s="1"/>
  <c r="I350" s="1"/>
  <c r="H340"/>
  <c r="H341" s="1"/>
  <c r="H350" s="1"/>
  <c r="I10" i="35" s="1"/>
  <c r="G340" i="5"/>
  <c r="G341" s="1"/>
  <c r="F340"/>
  <c r="F341" s="1"/>
  <c r="F350" s="1"/>
  <c r="G10" i="35" s="1"/>
  <c r="E340" i="5"/>
  <c r="E341" s="1"/>
  <c r="D340"/>
  <c r="C340"/>
  <c r="B340"/>
  <c r="B341" s="1"/>
  <c r="M413"/>
  <c r="M414" s="1"/>
  <c r="L413"/>
  <c r="L414" s="1"/>
  <c r="L423" s="1"/>
  <c r="K413"/>
  <c r="K414" s="1"/>
  <c r="J413"/>
  <c r="I413"/>
  <c r="I414" s="1"/>
  <c r="H413"/>
  <c r="G413"/>
  <c r="G414" s="1"/>
  <c r="F413"/>
  <c r="F414" s="1"/>
  <c r="E413"/>
  <c r="D413"/>
  <c r="D414" s="1"/>
  <c r="C413"/>
  <c r="C414" s="1"/>
  <c r="B413"/>
  <c r="B414" s="1"/>
  <c r="M438"/>
  <c r="M439" s="1"/>
  <c r="L438"/>
  <c r="L439" s="1"/>
  <c r="K438"/>
  <c r="K439" s="1"/>
  <c r="J438"/>
  <c r="J439" s="1"/>
  <c r="I438"/>
  <c r="I439" s="1"/>
  <c r="I448" s="1"/>
  <c r="H438"/>
  <c r="H439" s="1"/>
  <c r="H448" s="1"/>
  <c r="G438"/>
  <c r="G439" s="1"/>
  <c r="F438"/>
  <c r="F439" s="1"/>
  <c r="E438"/>
  <c r="E439" s="1"/>
  <c r="E448" s="1"/>
  <c r="D438"/>
  <c r="D439" s="1"/>
  <c r="C438"/>
  <c r="C439" s="1"/>
  <c r="B438"/>
  <c r="B439" s="1"/>
  <c r="M112" i="1"/>
  <c r="M113" s="1"/>
  <c r="M114" s="1"/>
  <c r="L112"/>
  <c r="L113" s="1"/>
  <c r="L114" s="1"/>
  <c r="F6" i="18" s="1"/>
  <c r="K112" i="1"/>
  <c r="K113"/>
  <c r="K114" s="1"/>
  <c r="E6" i="18" s="1"/>
  <c r="J112" i="1"/>
  <c r="J113" s="1"/>
  <c r="J114" s="1"/>
  <c r="I112"/>
  <c r="I113" s="1"/>
  <c r="I114" s="1"/>
  <c r="H112"/>
  <c r="H113" s="1"/>
  <c r="H114" s="1"/>
  <c r="G112"/>
  <c r="G113" s="1"/>
  <c r="G114" s="1"/>
  <c r="F112"/>
  <c r="F113" s="1"/>
  <c r="F114" s="1"/>
  <c r="E112"/>
  <c r="E113" s="1"/>
  <c r="E114" s="1"/>
  <c r="D112"/>
  <c r="D113" s="1"/>
  <c r="D114" s="1"/>
  <c r="C112"/>
  <c r="C113" s="1"/>
  <c r="C114" s="1"/>
  <c r="E4" i="18" s="1"/>
  <c r="B112" i="1"/>
  <c r="B113"/>
  <c r="B114" s="1"/>
  <c r="M389" i="5"/>
  <c r="M390" s="1"/>
  <c r="M399" s="1"/>
  <c r="F10" i="37" s="1"/>
  <c r="L389" i="5"/>
  <c r="L390" s="1"/>
  <c r="K389"/>
  <c r="K390" s="1"/>
  <c r="J389"/>
  <c r="J390" s="1"/>
  <c r="I389"/>
  <c r="I390" s="1"/>
  <c r="I399" s="1"/>
  <c r="F9" i="37" s="1"/>
  <c r="H389" i="5"/>
  <c r="G389"/>
  <c r="F389"/>
  <c r="F390" s="1"/>
  <c r="E389"/>
  <c r="E390" s="1"/>
  <c r="D389"/>
  <c r="D390" s="1"/>
  <c r="C389"/>
  <c r="C390" s="1"/>
  <c r="B389"/>
  <c r="B390" s="1"/>
  <c r="AW240"/>
  <c r="AW241" s="1"/>
  <c r="AV240"/>
  <c r="AV241" s="1"/>
  <c r="AU240"/>
  <c r="AU241" s="1"/>
  <c r="AT240"/>
  <c r="AT241" s="1"/>
  <c r="AS240"/>
  <c r="AS241" s="1"/>
  <c r="AR240"/>
  <c r="AQ240"/>
  <c r="AQ241" s="1"/>
  <c r="AP240"/>
  <c r="AP241" s="1"/>
  <c r="AO240"/>
  <c r="AO241" s="1"/>
  <c r="AN240"/>
  <c r="AM240"/>
  <c r="AL240"/>
  <c r="AL241" s="1"/>
  <c r="AK240"/>
  <c r="AK241" s="1"/>
  <c r="AJ240"/>
  <c r="AI240"/>
  <c r="AI241" s="1"/>
  <c r="AH240"/>
  <c r="AH241" s="1"/>
  <c r="AG240"/>
  <c r="AF240"/>
  <c r="AF241" s="1"/>
  <c r="AE240"/>
  <c r="AE241" s="1"/>
  <c r="AD240"/>
  <c r="AD241" s="1"/>
  <c r="AD250" s="1"/>
  <c r="AC240"/>
  <c r="AC241" s="1"/>
  <c r="AB240"/>
  <c r="AA240"/>
  <c r="Z240"/>
  <c r="Z241" s="1"/>
  <c r="Y240"/>
  <c r="X240"/>
  <c r="X241" s="1"/>
  <c r="W240"/>
  <c r="W241" s="1"/>
  <c r="V240"/>
  <c r="V241" s="1"/>
  <c r="U240"/>
  <c r="U241" s="1"/>
  <c r="T240"/>
  <c r="S240"/>
  <c r="S241" s="1"/>
  <c r="R240"/>
  <c r="R241" s="1"/>
  <c r="Q240"/>
  <c r="P240"/>
  <c r="O240"/>
  <c r="O241" s="1"/>
  <c r="N240"/>
  <c r="N241" s="1"/>
  <c r="M240"/>
  <c r="M241" s="1"/>
  <c r="L240"/>
  <c r="K240"/>
  <c r="K241" s="1"/>
  <c r="J240"/>
  <c r="J241" s="1"/>
  <c r="I240"/>
  <c r="H240"/>
  <c r="G240"/>
  <c r="F240"/>
  <c r="E240"/>
  <c r="E241" s="1"/>
  <c r="D240"/>
  <c r="C240"/>
  <c r="B240"/>
  <c r="B241" s="1"/>
  <c r="AW290"/>
  <c r="AW291" s="1"/>
  <c r="AV290"/>
  <c r="AV291" s="1"/>
  <c r="AU290"/>
  <c r="AT290"/>
  <c r="AT291" s="1"/>
  <c r="AS290"/>
  <c r="AS291" s="1"/>
  <c r="AS300" s="1"/>
  <c r="AR290"/>
  <c r="AR291" s="1"/>
  <c r="AQ290"/>
  <c r="AQ291" s="1"/>
  <c r="AP290"/>
  <c r="AP291" s="1"/>
  <c r="AO290"/>
  <c r="AO291" s="1"/>
  <c r="AN290"/>
  <c r="AM290"/>
  <c r="AM291" s="1"/>
  <c r="AL290"/>
  <c r="AL291" s="1"/>
  <c r="AK290"/>
  <c r="AK291" s="1"/>
  <c r="AK300" s="1"/>
  <c r="AJ290"/>
  <c r="AJ291" s="1"/>
  <c r="AI290"/>
  <c r="AI291" s="1"/>
  <c r="AH290"/>
  <c r="AH291" s="1"/>
  <c r="AG290"/>
  <c r="AF290"/>
  <c r="AF291" s="1"/>
  <c r="AE290"/>
  <c r="AE291" s="1"/>
  <c r="AD290"/>
  <c r="AD291" s="1"/>
  <c r="AC290"/>
  <c r="AC291" s="1"/>
  <c r="AC300" s="1"/>
  <c r="AB290"/>
  <c r="AB291" s="1"/>
  <c r="AA290"/>
  <c r="AA291" s="1"/>
  <c r="Z290"/>
  <c r="Z291" s="1"/>
  <c r="Y290"/>
  <c r="Y291" s="1"/>
  <c r="X290"/>
  <c r="W290"/>
  <c r="W291" s="1"/>
  <c r="V290"/>
  <c r="V291" s="1"/>
  <c r="U290"/>
  <c r="U291" s="1"/>
  <c r="U300" s="1"/>
  <c r="T290"/>
  <c r="S290"/>
  <c r="R290"/>
  <c r="R291" s="1"/>
  <c r="Q290"/>
  <c r="Q291" s="1"/>
  <c r="P290"/>
  <c r="O290"/>
  <c r="O291" s="1"/>
  <c r="N290"/>
  <c r="N291" s="1"/>
  <c r="M290"/>
  <c r="M291" s="1"/>
  <c r="M300" s="1"/>
  <c r="L290"/>
  <c r="L291" s="1"/>
  <c r="K290"/>
  <c r="K291" s="1"/>
  <c r="J290"/>
  <c r="J291" s="1"/>
  <c r="I290"/>
  <c r="H290"/>
  <c r="H291" s="1"/>
  <c r="G290"/>
  <c r="F290"/>
  <c r="E290"/>
  <c r="D290"/>
  <c r="D291" s="1"/>
  <c r="C290"/>
  <c r="C291" s="1"/>
  <c r="B290"/>
  <c r="B291" s="1"/>
  <c r="B55"/>
  <c r="B56" s="1"/>
  <c r="B57" s="1"/>
  <c r="B58" s="1"/>
  <c r="B59" s="1"/>
  <c r="B60" s="1"/>
  <c r="D55"/>
  <c r="D56" s="1"/>
  <c r="D61" s="1"/>
  <c r="C55"/>
  <c r="C56"/>
  <c r="C61" s="1"/>
  <c r="C57"/>
  <c r="C58" s="1"/>
  <c r="C59" s="1"/>
  <c r="C60" s="1"/>
  <c r="B35" i="3"/>
  <c r="B40"/>
  <c r="D35"/>
  <c r="B51" i="4"/>
  <c r="D51"/>
  <c r="D52" s="1"/>
  <c r="D53" s="1"/>
  <c r="D54" s="1"/>
  <c r="D55" s="1"/>
  <c r="C51"/>
  <c r="O300" i="3"/>
  <c r="O301"/>
  <c r="N300"/>
  <c r="N301" s="1"/>
  <c r="M300"/>
  <c r="M301" s="1"/>
  <c r="L300"/>
  <c r="L301" s="1"/>
  <c r="K300"/>
  <c r="J300"/>
  <c r="I300"/>
  <c r="H300"/>
  <c r="G300"/>
  <c r="G301" s="1"/>
  <c r="F300"/>
  <c r="F301" s="1"/>
  <c r="E300"/>
  <c r="E301" s="1"/>
  <c r="D300"/>
  <c r="D301" s="1"/>
  <c r="C300"/>
  <c r="C301" s="1"/>
  <c r="B300"/>
  <c r="B34" i="4"/>
  <c r="B39"/>
  <c r="D34"/>
  <c r="D39" s="1"/>
  <c r="C6" i="20" s="1"/>
  <c r="C34" i="4"/>
  <c r="C35" s="1"/>
  <c r="C36" s="1"/>
  <c r="C37" s="1"/>
  <c r="C38" s="1"/>
  <c r="B35"/>
  <c r="B36" s="1"/>
  <c r="B37" s="1"/>
  <c r="B38" s="1"/>
  <c r="C52" i="3"/>
  <c r="B52"/>
  <c r="C39" i="5"/>
  <c r="B39"/>
  <c r="C35" i="3"/>
  <c r="C40" s="1"/>
  <c r="B56" i="6"/>
  <c r="B57"/>
  <c r="B58" s="1"/>
  <c r="B59" s="1"/>
  <c r="B60" s="1"/>
  <c r="B61" s="1"/>
  <c r="D56"/>
  <c r="D57" s="1"/>
  <c r="C56"/>
  <c r="C57"/>
  <c r="D68" i="5"/>
  <c r="D69" s="1"/>
  <c r="C68"/>
  <c r="C69" s="1"/>
  <c r="C39" i="4"/>
  <c r="C5" i="20" s="1"/>
  <c r="D52" i="3"/>
  <c r="D39" i="5"/>
  <c r="P488"/>
  <c r="P489" s="1"/>
  <c r="O488"/>
  <c r="N488"/>
  <c r="M488"/>
  <c r="M489" s="1"/>
  <c r="L488"/>
  <c r="L489" s="1"/>
  <c r="K488"/>
  <c r="K489" s="1"/>
  <c r="J488"/>
  <c r="I488"/>
  <c r="H488"/>
  <c r="H489" s="1"/>
  <c r="G488"/>
  <c r="F488"/>
  <c r="E488"/>
  <c r="E489" s="1"/>
  <c r="D488"/>
  <c r="D489" s="1"/>
  <c r="C488"/>
  <c r="B488"/>
  <c r="D102"/>
  <c r="D103" s="1"/>
  <c r="C102"/>
  <c r="C103" s="1"/>
  <c r="B102"/>
  <c r="O279" i="3"/>
  <c r="O280"/>
  <c r="N279"/>
  <c r="N280" s="1"/>
  <c r="M279"/>
  <c r="M280" s="1"/>
  <c r="M289" s="1"/>
  <c r="L279"/>
  <c r="K279"/>
  <c r="J279"/>
  <c r="J280" s="1"/>
  <c r="I279"/>
  <c r="H279"/>
  <c r="G279"/>
  <c r="G280" s="1"/>
  <c r="F279"/>
  <c r="F280" s="1"/>
  <c r="E279"/>
  <c r="D279"/>
  <c r="C279"/>
  <c r="B279"/>
  <c r="B280" s="1"/>
  <c r="B21" i="6"/>
  <c r="B22"/>
  <c r="B23"/>
  <c r="B24" s="1"/>
  <c r="O321" i="3"/>
  <c r="O322" s="1"/>
  <c r="N321"/>
  <c r="N322" s="1"/>
  <c r="N331" s="1"/>
  <c r="M321"/>
  <c r="M322" s="1"/>
  <c r="M331" s="1"/>
  <c r="L321"/>
  <c r="K321"/>
  <c r="J321"/>
  <c r="I321"/>
  <c r="I322" s="1"/>
  <c r="H321"/>
  <c r="H322" s="1"/>
  <c r="H331" s="1"/>
  <c r="G321"/>
  <c r="G322" s="1"/>
  <c r="F321"/>
  <c r="F322" s="1"/>
  <c r="E321"/>
  <c r="E322" s="1"/>
  <c r="D321"/>
  <c r="C321"/>
  <c r="B321"/>
  <c r="B19"/>
  <c r="M361"/>
  <c r="M362" s="1"/>
  <c r="M371" s="1"/>
  <c r="L361"/>
  <c r="L362" s="1"/>
  <c r="L371" s="1"/>
  <c r="K361"/>
  <c r="J361"/>
  <c r="J362" s="1"/>
  <c r="I361"/>
  <c r="I362" s="1"/>
  <c r="H361"/>
  <c r="H362" s="1"/>
  <c r="G361"/>
  <c r="G362" s="1"/>
  <c r="F361"/>
  <c r="E361"/>
  <c r="E362" s="1"/>
  <c r="D361"/>
  <c r="D362" s="1"/>
  <c r="C361"/>
  <c r="B361"/>
  <c r="B362" s="1"/>
  <c r="D85" i="5"/>
  <c r="D86" s="1"/>
  <c r="C85"/>
  <c r="C86" s="1"/>
  <c r="B85"/>
  <c r="B86" s="1"/>
  <c r="M341" i="3"/>
  <c r="M342" s="1"/>
  <c r="M345"/>
  <c r="M346" s="1"/>
  <c r="M347" s="1"/>
  <c r="M348" s="1"/>
  <c r="M349" s="1"/>
  <c r="M350" s="1"/>
  <c r="L341"/>
  <c r="L342" s="1"/>
  <c r="D98"/>
  <c r="D99" s="1"/>
  <c r="C98"/>
  <c r="C99" s="1"/>
  <c r="B98"/>
  <c r="D64"/>
  <c r="D65"/>
  <c r="D74" s="1"/>
  <c r="C64"/>
  <c r="C65" s="1"/>
  <c r="C74" s="1"/>
  <c r="D7" i="26" s="1"/>
  <c r="D17" i="29"/>
  <c r="D18" s="1"/>
  <c r="C17"/>
  <c r="B17"/>
  <c r="P444" i="3"/>
  <c r="P445"/>
  <c r="O444"/>
  <c r="O445" s="1"/>
  <c r="N444"/>
  <c r="N445" s="1"/>
  <c r="N454" s="1"/>
  <c r="M444"/>
  <c r="M445" s="1"/>
  <c r="L444"/>
  <c r="L445" s="1"/>
  <c r="K444"/>
  <c r="J444"/>
  <c r="I444"/>
  <c r="I445" s="1"/>
  <c r="I454" s="1"/>
  <c r="H444"/>
  <c r="H445" s="1"/>
  <c r="H454" s="1"/>
  <c r="G444"/>
  <c r="G445" s="1"/>
  <c r="F444"/>
  <c r="F445" s="1"/>
  <c r="E444"/>
  <c r="E445" s="1"/>
  <c r="D444"/>
  <c r="D445" s="1"/>
  <c r="C444"/>
  <c r="B444"/>
  <c r="M381"/>
  <c r="M382"/>
  <c r="L381"/>
  <c r="L382" s="1"/>
  <c r="K381"/>
  <c r="K382" s="1"/>
  <c r="J381"/>
  <c r="J382" s="1"/>
  <c r="I381"/>
  <c r="I382" s="1"/>
  <c r="H381"/>
  <c r="G381"/>
  <c r="F381"/>
  <c r="F382" s="1"/>
  <c r="E381"/>
  <c r="E382" s="1"/>
  <c r="D381"/>
  <c r="D382" s="1"/>
  <c r="C381"/>
  <c r="C382" s="1"/>
  <c r="C391" s="1"/>
  <c r="B381"/>
  <c r="B382" s="1"/>
  <c r="B391" s="1"/>
  <c r="P402"/>
  <c r="P403" s="1"/>
  <c r="O402"/>
  <c r="N402"/>
  <c r="M402"/>
  <c r="M403" s="1"/>
  <c r="L402"/>
  <c r="L403" s="1"/>
  <c r="K402"/>
  <c r="J402"/>
  <c r="J403" s="1"/>
  <c r="J412" s="1"/>
  <c r="F5" i="41" s="1"/>
  <c r="I402" i="3"/>
  <c r="I403" s="1"/>
  <c r="H402"/>
  <c r="G402"/>
  <c r="F402"/>
  <c r="E402"/>
  <c r="E403" s="1"/>
  <c r="D402"/>
  <c r="D403" s="1"/>
  <c r="D412" s="1"/>
  <c r="C402"/>
  <c r="C403" s="1"/>
  <c r="B402"/>
  <c r="B403" s="1"/>
  <c r="D56" i="4"/>
  <c r="D215" i="5"/>
  <c r="D216" s="1"/>
  <c r="C215"/>
  <c r="B215"/>
  <c r="P423" i="3"/>
  <c r="P424"/>
  <c r="O423"/>
  <c r="O424" s="1"/>
  <c r="N423"/>
  <c r="N424" s="1"/>
  <c r="N433" s="1"/>
  <c r="M423"/>
  <c r="M424" s="1"/>
  <c r="M433" s="1"/>
  <c r="L423"/>
  <c r="K423"/>
  <c r="J423"/>
  <c r="I423"/>
  <c r="I424" s="1"/>
  <c r="H423"/>
  <c r="H424" s="1"/>
  <c r="G423"/>
  <c r="G424" s="1"/>
  <c r="F423"/>
  <c r="F424" s="1"/>
  <c r="E423"/>
  <c r="E424" s="1"/>
  <c r="E433" s="1"/>
  <c r="D423"/>
  <c r="C423"/>
  <c r="B423"/>
  <c r="D195"/>
  <c r="D196"/>
  <c r="C195"/>
  <c r="B195"/>
  <c r="B196" s="1"/>
  <c r="B205" s="1"/>
  <c r="E9" i="28" s="1"/>
  <c r="D81" i="3"/>
  <c r="D82" s="1"/>
  <c r="D91" s="1"/>
  <c r="C81"/>
  <c r="B81"/>
  <c r="K341"/>
  <c r="J341"/>
  <c r="I341"/>
  <c r="H341"/>
  <c r="G341"/>
  <c r="G342" s="1"/>
  <c r="F341"/>
  <c r="F342" s="1"/>
  <c r="E341"/>
  <c r="D341"/>
  <c r="C341"/>
  <c r="B341"/>
  <c r="B342" s="1"/>
  <c r="B351" s="1"/>
  <c r="H36" i="29"/>
  <c r="H37" s="1"/>
  <c r="G36"/>
  <c r="F36"/>
  <c r="F37" s="1"/>
  <c r="E36"/>
  <c r="D36"/>
  <c r="C36"/>
  <c r="C37" s="1"/>
  <c r="B36"/>
  <c r="B37" s="1"/>
  <c r="I61" i="1"/>
  <c r="H61"/>
  <c r="J131" i="4"/>
  <c r="J132" s="1"/>
  <c r="I131"/>
  <c r="I132" s="1"/>
  <c r="I141" s="1"/>
  <c r="K4" i="22" s="1"/>
  <c r="H131" i="4"/>
  <c r="H132" s="1"/>
  <c r="G131"/>
  <c r="F131"/>
  <c r="F132" s="1"/>
  <c r="E131"/>
  <c r="E132" s="1"/>
  <c r="D131"/>
  <c r="C131"/>
  <c r="F61" i="1"/>
  <c r="F62"/>
  <c r="F63" s="1"/>
  <c r="F64" s="1"/>
  <c r="E61"/>
  <c r="F66" s="1"/>
  <c r="C9" i="18" s="1"/>
  <c r="AW118" i="3"/>
  <c r="AW119" s="1"/>
  <c r="AV118"/>
  <c r="AV119" s="1"/>
  <c r="AU118"/>
  <c r="AT118"/>
  <c r="AS118"/>
  <c r="AR118"/>
  <c r="AR119" s="1"/>
  <c r="AQ118"/>
  <c r="AQ119" s="1"/>
  <c r="AQ128" s="1"/>
  <c r="AP118"/>
  <c r="AP119" s="1"/>
  <c r="AO118"/>
  <c r="AO119" s="1"/>
  <c r="AN118"/>
  <c r="AN119" s="1"/>
  <c r="AM118"/>
  <c r="AL118"/>
  <c r="AL119" s="1"/>
  <c r="AK118"/>
  <c r="AJ118"/>
  <c r="AJ119" s="1"/>
  <c r="AJ128" s="1"/>
  <c r="AI118"/>
  <c r="AI119" s="1"/>
  <c r="AH118"/>
  <c r="AG118"/>
  <c r="AF118"/>
  <c r="AF119" s="1"/>
  <c r="AE118"/>
  <c r="AE119" s="1"/>
  <c r="AD118"/>
  <c r="AD119" s="1"/>
  <c r="AC118"/>
  <c r="AB118"/>
  <c r="AB119" s="1"/>
  <c r="AB128" s="1"/>
  <c r="AA118"/>
  <c r="AA119" s="1"/>
  <c r="Z118"/>
  <c r="Y118"/>
  <c r="Y119" s="1"/>
  <c r="X118"/>
  <c r="X119" s="1"/>
  <c r="W118"/>
  <c r="W119" s="1"/>
  <c r="V118"/>
  <c r="V119" s="1"/>
  <c r="U118"/>
  <c r="T118"/>
  <c r="T119" s="1"/>
  <c r="S118"/>
  <c r="S119" s="1"/>
  <c r="R118"/>
  <c r="R119" s="1"/>
  <c r="Q118"/>
  <c r="P118"/>
  <c r="P119" s="1"/>
  <c r="O118"/>
  <c r="O119" s="1"/>
  <c r="N118"/>
  <c r="M118"/>
  <c r="L118"/>
  <c r="L119" s="1"/>
  <c r="K118"/>
  <c r="K119" s="1"/>
  <c r="J118"/>
  <c r="J119" s="1"/>
  <c r="I118"/>
  <c r="H118"/>
  <c r="H119" s="1"/>
  <c r="G37" i="29"/>
  <c r="G46" s="1"/>
  <c r="G40"/>
  <c r="G41" s="1"/>
  <c r="E37"/>
  <c r="E46" s="1"/>
  <c r="J148" i="4"/>
  <c r="J149" s="1"/>
  <c r="J158" s="1"/>
  <c r="I148"/>
  <c r="H148"/>
  <c r="H149" s="1"/>
  <c r="G148"/>
  <c r="G149" s="1"/>
  <c r="F148"/>
  <c r="E148"/>
  <c r="E149" s="1"/>
  <c r="D148"/>
  <c r="C148"/>
  <c r="B148"/>
  <c r="B149" s="1"/>
  <c r="B40" i="29"/>
  <c r="B41" s="1"/>
  <c r="H53"/>
  <c r="H54" s="1"/>
  <c r="H63" s="1"/>
  <c r="I21" i="35" s="1"/>
  <c r="G53" i="29"/>
  <c r="G54" s="1"/>
  <c r="G63" s="1"/>
  <c r="H21" i="35" s="1"/>
  <c r="F53" i="29"/>
  <c r="E53"/>
  <c r="D53"/>
  <c r="C53"/>
  <c r="B53"/>
  <c r="H70"/>
  <c r="H71" s="1"/>
  <c r="G70"/>
  <c r="G71" s="1"/>
  <c r="F70"/>
  <c r="F71" s="1"/>
  <c r="E70"/>
  <c r="D70"/>
  <c r="C70"/>
  <c r="C71" s="1"/>
  <c r="B70"/>
  <c r="B71" s="1"/>
  <c r="E92" i="1"/>
  <c r="E93"/>
  <c r="E94" s="1"/>
  <c r="D92"/>
  <c r="D93" s="1"/>
  <c r="B13" i="4"/>
  <c r="B14" s="1"/>
  <c r="B18"/>
  <c r="B19" s="1"/>
  <c r="B20" s="1"/>
  <c r="B21" s="1"/>
  <c r="B22" s="1"/>
  <c r="C31" i="1"/>
  <c r="C32" s="1"/>
  <c r="B31"/>
  <c r="D80" i="4"/>
  <c r="D81" s="1"/>
  <c r="C80"/>
  <c r="C81" s="1"/>
  <c r="B80"/>
  <c r="B81" s="1"/>
  <c r="B90" s="1"/>
  <c r="C5" i="26" s="1"/>
  <c r="H40" i="29"/>
  <c r="H41" s="1"/>
  <c r="D61" i="1"/>
  <c r="D62" s="1"/>
  <c r="D63" s="1"/>
  <c r="D64" s="1"/>
  <c r="D65" s="1"/>
  <c r="G61"/>
  <c r="C61"/>
  <c r="C66" s="1"/>
  <c r="D94"/>
  <c r="D95" s="1"/>
  <c r="D96" s="1"/>
  <c r="D97" s="1"/>
  <c r="F4" i="17" s="1"/>
  <c r="C92" i="1"/>
  <c r="C93"/>
  <c r="C94" s="1"/>
  <c r="C95" s="1"/>
  <c r="C96" s="1"/>
  <c r="C97" s="1"/>
  <c r="E4" i="17" s="1"/>
  <c r="C18" i="29"/>
  <c r="C21"/>
  <c r="C22" s="1"/>
  <c r="C23" s="1"/>
  <c r="C24" s="1"/>
  <c r="B18"/>
  <c r="D37"/>
  <c r="D40"/>
  <c r="D41"/>
  <c r="D42" s="1"/>
  <c r="D43" s="1"/>
  <c r="D44" s="1"/>
  <c r="D45" s="1"/>
  <c r="D63" i="4"/>
  <c r="D64" s="1"/>
  <c r="C63"/>
  <c r="C64" s="1"/>
  <c r="C73" s="1"/>
  <c r="D4" i="26" s="1"/>
  <c r="J114" i="4"/>
  <c r="J115" s="1"/>
  <c r="I114"/>
  <c r="I115" s="1"/>
  <c r="H114"/>
  <c r="G114"/>
  <c r="F114"/>
  <c r="F115" s="1"/>
  <c r="E114"/>
  <c r="D114"/>
  <c r="D115" s="1"/>
  <c r="C114"/>
  <c r="J165"/>
  <c r="J166" s="1"/>
  <c r="I165"/>
  <c r="I166" s="1"/>
  <c r="H165"/>
  <c r="G165"/>
  <c r="F165"/>
  <c r="E165"/>
  <c r="E166" s="1"/>
  <c r="D165"/>
  <c r="D166" s="1"/>
  <c r="C165"/>
  <c r="C166" s="1"/>
  <c r="B165"/>
  <c r="B166" s="1"/>
  <c r="H46" i="1"/>
  <c r="J46"/>
  <c r="G46"/>
  <c r="G47" s="1"/>
  <c r="F46"/>
  <c r="I46"/>
  <c r="I47" s="1"/>
  <c r="I48" s="1"/>
  <c r="I49" s="1"/>
  <c r="I50" s="1"/>
  <c r="E46"/>
  <c r="G62"/>
  <c r="G63" s="1"/>
  <c r="G64" s="1"/>
  <c r="J61"/>
  <c r="J62" s="1"/>
  <c r="J63" s="1"/>
  <c r="J64" s="1"/>
  <c r="J65" s="1"/>
  <c r="D6" i="18" s="1"/>
  <c r="B57" i="7"/>
  <c r="B62" s="1"/>
  <c r="D57"/>
  <c r="C57"/>
  <c r="C58" s="1"/>
  <c r="C59" s="1"/>
  <c r="C60"/>
  <c r="C61"/>
  <c r="B58"/>
  <c r="B59" s="1"/>
  <c r="B60" s="1"/>
  <c r="B61" s="1"/>
  <c r="E31" i="1"/>
  <c r="G31"/>
  <c r="G32" s="1"/>
  <c r="F31"/>
  <c r="E32"/>
  <c r="D31"/>
  <c r="D32" s="1"/>
  <c r="E36"/>
  <c r="F92"/>
  <c r="F93" s="1"/>
  <c r="F94" s="1"/>
  <c r="F95" s="1"/>
  <c r="F96" s="1"/>
  <c r="F97" s="1"/>
  <c r="H92"/>
  <c r="H93" s="1"/>
  <c r="G92"/>
  <c r="G93" s="1"/>
  <c r="G94" s="1"/>
  <c r="I92"/>
  <c r="I93"/>
  <c r="I94" s="1"/>
  <c r="I98"/>
  <c r="C62"/>
  <c r="C63" s="1"/>
  <c r="C64" s="1"/>
  <c r="C65" s="1"/>
  <c r="B61"/>
  <c r="D21" i="29"/>
  <c r="D22" s="1"/>
  <c r="D23" s="1"/>
  <c r="D24" s="1"/>
  <c r="D25" s="1"/>
  <c r="D26" s="1"/>
  <c r="E40"/>
  <c r="E41" s="1"/>
  <c r="B32" i="1"/>
  <c r="J31"/>
  <c r="J36" s="1"/>
  <c r="I31"/>
  <c r="H31"/>
  <c r="B36"/>
  <c r="G51"/>
  <c r="E47"/>
  <c r="E48" s="1"/>
  <c r="E49" s="1"/>
  <c r="E50" s="1"/>
  <c r="D46"/>
  <c r="D47"/>
  <c r="C46"/>
  <c r="C47"/>
  <c r="C48" s="1"/>
  <c r="C49" s="1"/>
  <c r="C50" s="1"/>
  <c r="E51"/>
  <c r="B46"/>
  <c r="B51" s="1"/>
  <c r="H36"/>
  <c r="H32"/>
  <c r="J47"/>
  <c r="J48"/>
  <c r="J49" s="1"/>
  <c r="J50" s="1"/>
  <c r="G48"/>
  <c r="G49" s="1"/>
  <c r="G50" s="1"/>
  <c r="D48"/>
  <c r="D49" s="1"/>
  <c r="D50" s="1"/>
  <c r="B66"/>
  <c r="G65"/>
  <c r="F65"/>
  <c r="C5" i="18" s="1"/>
  <c r="B62" i="1"/>
  <c r="B63" s="1"/>
  <c r="B64" s="1"/>
  <c r="B65"/>
  <c r="B4" i="18" s="1"/>
  <c r="D66" i="1"/>
  <c r="B92"/>
  <c r="B93" s="1"/>
  <c r="M92"/>
  <c r="M93" s="1"/>
  <c r="M94" s="1"/>
  <c r="M95"/>
  <c r="M96" s="1"/>
  <c r="M97" s="1"/>
  <c r="L92"/>
  <c r="L93" s="1"/>
  <c r="K92"/>
  <c r="K93" s="1"/>
  <c r="J92"/>
  <c r="J93" s="1"/>
  <c r="M98" s="1"/>
  <c r="D98"/>
  <c r="F8" i="17" s="1"/>
  <c r="B21" i="29"/>
  <c r="B22" s="1"/>
  <c r="B23" s="1"/>
  <c r="B24" s="1"/>
  <c r="B25" s="1"/>
  <c r="B26" s="1"/>
  <c r="E3" i="27" s="1"/>
  <c r="C25" i="29"/>
  <c r="C26" s="1"/>
  <c r="C40"/>
  <c r="C41"/>
  <c r="C46" s="1"/>
  <c r="D97" i="4"/>
  <c r="D98" s="1"/>
  <c r="C97"/>
  <c r="C98" s="1"/>
  <c r="B97"/>
  <c r="B98" s="1"/>
  <c r="D182"/>
  <c r="D183" s="1"/>
  <c r="C182"/>
  <c r="C183" s="1"/>
  <c r="B182"/>
  <c r="B183" s="1"/>
  <c r="I122" i="3"/>
  <c r="I123"/>
  <c r="I124" s="1"/>
  <c r="H122"/>
  <c r="H123"/>
  <c r="H124" s="1"/>
  <c r="H125" s="1"/>
  <c r="H126" s="1"/>
  <c r="H127" s="1"/>
  <c r="G123"/>
  <c r="F123"/>
  <c r="B410" i="7"/>
  <c r="B413"/>
  <c r="B68" i="4"/>
  <c r="B69" s="1"/>
  <c r="D67"/>
  <c r="D68" s="1"/>
  <c r="D69" s="1"/>
  <c r="D70" s="1"/>
  <c r="D71" s="1"/>
  <c r="D72" s="1"/>
  <c r="E4" i="25" s="1"/>
  <c r="C67" i="4"/>
  <c r="C68" s="1"/>
  <c r="B84"/>
  <c r="B85"/>
  <c r="B86" s="1"/>
  <c r="B87" s="1"/>
  <c r="B88" s="1"/>
  <c r="B89" s="1"/>
  <c r="D84"/>
  <c r="D85"/>
  <c r="D86"/>
  <c r="D87" s="1"/>
  <c r="D88" s="1"/>
  <c r="D89" s="1"/>
  <c r="C84"/>
  <c r="C85"/>
  <c r="C101"/>
  <c r="C102" s="1"/>
  <c r="C103" s="1"/>
  <c r="C104" s="1"/>
  <c r="C105" s="1"/>
  <c r="C106" s="1"/>
  <c r="I118"/>
  <c r="I119" s="1"/>
  <c r="I120" s="1"/>
  <c r="I121" s="1"/>
  <c r="I122" s="1"/>
  <c r="I123" s="1"/>
  <c r="H115"/>
  <c r="I135"/>
  <c r="I136" s="1"/>
  <c r="G335" i="7"/>
  <c r="F335"/>
  <c r="F336" s="1"/>
  <c r="F339" s="1"/>
  <c r="AW258" i="3"/>
  <c r="AW259" s="1"/>
  <c r="AV258"/>
  <c r="AU258"/>
  <c r="AU259" s="1"/>
  <c r="AU268" s="1"/>
  <c r="AT258"/>
  <c r="AS258"/>
  <c r="AS259" s="1"/>
  <c r="AR258"/>
  <c r="AR259" s="1"/>
  <c r="AQ258"/>
  <c r="AP258"/>
  <c r="AP259" s="1"/>
  <c r="AO258"/>
  <c r="AN258"/>
  <c r="AN259" s="1"/>
  <c r="AM258"/>
  <c r="AL258"/>
  <c r="AL259" s="1"/>
  <c r="AK258"/>
  <c r="AK259" s="1"/>
  <c r="AJ258"/>
  <c r="AJ259" s="1"/>
  <c r="AI258"/>
  <c r="AI259" s="1"/>
  <c r="AH258"/>
  <c r="AH259" s="1"/>
  <c r="AG258"/>
  <c r="AF258"/>
  <c r="AF259" s="1"/>
  <c r="AE258"/>
  <c r="AD258"/>
  <c r="AC258"/>
  <c r="AB258"/>
  <c r="AA258"/>
  <c r="AA259" s="1"/>
  <c r="AA268" s="1"/>
  <c r="Z258"/>
  <c r="Z259" s="1"/>
  <c r="Z268" s="1"/>
  <c r="Y258"/>
  <c r="X258"/>
  <c r="X259" s="1"/>
  <c r="W258"/>
  <c r="W259" s="1"/>
  <c r="V258"/>
  <c r="V259" s="1"/>
  <c r="U258"/>
  <c r="U259" s="1"/>
  <c r="T258"/>
  <c r="T259" s="1"/>
  <c r="S258"/>
  <c r="S259" s="1"/>
  <c r="R258"/>
  <c r="R259" s="1"/>
  <c r="R268" s="1"/>
  <c r="Q258"/>
  <c r="P258"/>
  <c r="P259" s="1"/>
  <c r="O258"/>
  <c r="N258"/>
  <c r="N259" s="1"/>
  <c r="M258"/>
  <c r="M259" s="1"/>
  <c r="L258"/>
  <c r="L259" s="1"/>
  <c r="K258"/>
  <c r="K259" s="1"/>
  <c r="J258"/>
  <c r="J259" s="1"/>
  <c r="J268" s="1"/>
  <c r="I258"/>
  <c r="H258"/>
  <c r="G258"/>
  <c r="F258"/>
  <c r="F259" s="1"/>
  <c r="E258"/>
  <c r="E259" s="1"/>
  <c r="D258"/>
  <c r="D259" s="1"/>
  <c r="C258"/>
  <c r="C259" s="1"/>
  <c r="C268" s="1"/>
  <c r="B258"/>
  <c r="B259" s="1"/>
  <c r="B268" s="1"/>
  <c r="D119"/>
  <c r="D123"/>
  <c r="D128" s="1"/>
  <c r="C119"/>
  <c r="N335" i="7"/>
  <c r="N338" s="1"/>
  <c r="M335"/>
  <c r="M338" s="1"/>
  <c r="C54" i="29"/>
  <c r="C63" s="1"/>
  <c r="C57"/>
  <c r="C58" s="1"/>
  <c r="C59" s="1"/>
  <c r="C60" s="1"/>
  <c r="C61" s="1"/>
  <c r="C62" s="1"/>
  <c r="B54"/>
  <c r="B63" s="1"/>
  <c r="C21" i="35" s="1"/>
  <c r="N360" i="7"/>
  <c r="M360"/>
  <c r="M363" s="1"/>
  <c r="B74" i="29"/>
  <c r="B75"/>
  <c r="B136" i="4"/>
  <c r="J135"/>
  <c r="J136" s="1"/>
  <c r="J137" s="1"/>
  <c r="J138" s="1"/>
  <c r="J139" s="1"/>
  <c r="J140" s="1"/>
  <c r="F4" i="21" s="1"/>
  <c r="H135" i="4"/>
  <c r="H136" s="1"/>
  <c r="G135"/>
  <c r="G136" s="1"/>
  <c r="G137" s="1"/>
  <c r="F135"/>
  <c r="F136" s="1"/>
  <c r="F141" s="1"/>
  <c r="H4" i="22" s="1"/>
  <c r="E135" i="4"/>
  <c r="E136" s="1"/>
  <c r="E137" s="1"/>
  <c r="E138" s="1"/>
  <c r="E139" s="1"/>
  <c r="E140" s="1"/>
  <c r="G4" i="21" s="1"/>
  <c r="D135" i="4"/>
  <c r="D136" s="1"/>
  <c r="C135"/>
  <c r="C136" s="1"/>
  <c r="D149"/>
  <c r="D158" s="1"/>
  <c r="C7" i="28" s="1"/>
  <c r="D152" i="4"/>
  <c r="D153"/>
  <c r="D154" s="1"/>
  <c r="D155" s="1"/>
  <c r="D156" s="1"/>
  <c r="D157" s="1"/>
  <c r="C149"/>
  <c r="C158" s="1"/>
  <c r="B82" i="3"/>
  <c r="B86"/>
  <c r="B91"/>
  <c r="D86"/>
  <c r="D87" s="1"/>
  <c r="D88" s="1"/>
  <c r="D89" s="1"/>
  <c r="D90" s="1"/>
  <c r="E5" i="25" s="1"/>
  <c r="H166" i="4"/>
  <c r="H175" s="1"/>
  <c r="J6" i="22" s="1"/>
  <c r="H169" i="4"/>
  <c r="H170" s="1"/>
  <c r="G166"/>
  <c r="G175" s="1"/>
  <c r="I6" i="22" s="1"/>
  <c r="D360" i="7"/>
  <c r="D363"/>
  <c r="C360"/>
  <c r="D69" i="3"/>
  <c r="B119" i="4"/>
  <c r="B124" s="1"/>
  <c r="J118"/>
  <c r="J119"/>
  <c r="H118"/>
  <c r="H119" s="1"/>
  <c r="H120" s="1"/>
  <c r="H121" s="1"/>
  <c r="H122" s="1"/>
  <c r="H123" s="1"/>
  <c r="G118"/>
  <c r="G119" s="1"/>
  <c r="F118"/>
  <c r="F119"/>
  <c r="F120" s="1"/>
  <c r="F121" s="1"/>
  <c r="F122" s="1"/>
  <c r="E118"/>
  <c r="E119" s="1"/>
  <c r="E124" s="1"/>
  <c r="D118"/>
  <c r="D119" s="1"/>
  <c r="D120" s="1"/>
  <c r="D121" s="1"/>
  <c r="D122" s="1"/>
  <c r="D123" s="1"/>
  <c r="C118"/>
  <c r="C119" s="1"/>
  <c r="C120" s="1"/>
  <c r="D54" i="29"/>
  <c r="D63" s="1"/>
  <c r="E6" i="35" s="1"/>
  <c r="D57" i="29"/>
  <c r="D58" s="1"/>
  <c r="D59" s="1"/>
  <c r="D60" s="1"/>
  <c r="D61" s="1"/>
  <c r="D62" s="1"/>
  <c r="E385" i="7"/>
  <c r="E388" s="1"/>
  <c r="D385"/>
  <c r="L335"/>
  <c r="B101" i="4"/>
  <c r="B102" s="1"/>
  <c r="B103" s="1"/>
  <c r="B104" s="1"/>
  <c r="B105" s="1"/>
  <c r="B106" s="1"/>
  <c r="D101"/>
  <c r="D102" s="1"/>
  <c r="D103" s="1"/>
  <c r="D104" s="1"/>
  <c r="D105" s="1"/>
  <c r="D106" s="1"/>
  <c r="F124" i="3"/>
  <c r="E123"/>
  <c r="D124"/>
  <c r="D125" s="1"/>
  <c r="D126" s="1"/>
  <c r="D127" s="1"/>
  <c r="C123"/>
  <c r="C124" s="1"/>
  <c r="C125" s="1"/>
  <c r="C126" s="1"/>
  <c r="C127" s="1"/>
  <c r="B123"/>
  <c r="B124" s="1"/>
  <c r="B125" s="1"/>
  <c r="B126" s="1"/>
  <c r="B127" s="1"/>
  <c r="K385" i="7"/>
  <c r="J385"/>
  <c r="J388" s="1"/>
  <c r="L310"/>
  <c r="K310"/>
  <c r="I385"/>
  <c r="I388" s="1"/>
  <c r="H385"/>
  <c r="G115" i="4"/>
  <c r="G124" s="1"/>
  <c r="AW122" i="3"/>
  <c r="AW123" s="1"/>
  <c r="AV122"/>
  <c r="AV123"/>
  <c r="AV124" s="1"/>
  <c r="AV125" s="1"/>
  <c r="AV126" s="1"/>
  <c r="AV127" s="1"/>
  <c r="AU122"/>
  <c r="AU123" s="1"/>
  <c r="AT122"/>
  <c r="AT123" s="1"/>
  <c r="AT124" s="1"/>
  <c r="AS122"/>
  <c r="AS123" s="1"/>
  <c r="AR122"/>
  <c r="AR123"/>
  <c r="AR124" s="1"/>
  <c r="AR125" s="1"/>
  <c r="AQ122"/>
  <c r="AQ123"/>
  <c r="AQ124" s="1"/>
  <c r="AQ125" s="1"/>
  <c r="AQ126" s="1"/>
  <c r="AQ127" s="1"/>
  <c r="AP122"/>
  <c r="AP123" s="1"/>
  <c r="AP124" s="1"/>
  <c r="AP125" s="1"/>
  <c r="AP126" s="1"/>
  <c r="AP127" s="1"/>
  <c r="AO122"/>
  <c r="AO123" s="1"/>
  <c r="AN122"/>
  <c r="AN123" s="1"/>
  <c r="AN124" s="1"/>
  <c r="AN125" s="1"/>
  <c r="AN126" s="1"/>
  <c r="AN127" s="1"/>
  <c r="AM122"/>
  <c r="AL122"/>
  <c r="AL123" s="1"/>
  <c r="AK122"/>
  <c r="AK123" s="1"/>
  <c r="AK124" s="1"/>
  <c r="AJ122"/>
  <c r="AI122"/>
  <c r="AI123" s="1"/>
  <c r="AI124" s="1"/>
  <c r="AI125" s="1"/>
  <c r="AI126" s="1"/>
  <c r="AI127" s="1"/>
  <c r="AH122"/>
  <c r="AG122"/>
  <c r="AG123" s="1"/>
  <c r="AG124" s="1"/>
  <c r="AG125" s="1"/>
  <c r="AG126" s="1"/>
  <c r="AG127" s="1"/>
  <c r="AF122"/>
  <c r="AF123" s="1"/>
  <c r="AF124" s="1"/>
  <c r="AF125" s="1"/>
  <c r="AF126" s="1"/>
  <c r="AF127" s="1"/>
  <c r="AE122"/>
  <c r="AD122"/>
  <c r="AD123" s="1"/>
  <c r="AD124" s="1"/>
  <c r="AD125" s="1"/>
  <c r="AD126" s="1"/>
  <c r="AD127" s="1"/>
  <c r="AC122"/>
  <c r="AC123" s="1"/>
  <c r="AB122"/>
  <c r="AB123" s="1"/>
  <c r="AB124" s="1"/>
  <c r="AB125" s="1"/>
  <c r="AB126" s="1"/>
  <c r="AB127" s="1"/>
  <c r="AA122"/>
  <c r="AA123" s="1"/>
  <c r="AA124" s="1"/>
  <c r="AA125" s="1"/>
  <c r="AA126" s="1"/>
  <c r="AA127" s="1"/>
  <c r="Z122"/>
  <c r="Y122"/>
  <c r="Y123" s="1"/>
  <c r="X122"/>
  <c r="X123" s="1"/>
  <c r="X124" s="1"/>
  <c r="X125" s="1"/>
  <c r="X126" s="1"/>
  <c r="X127" s="1"/>
  <c r="W122"/>
  <c r="V122"/>
  <c r="V123" s="1"/>
  <c r="U122"/>
  <c r="U123" s="1"/>
  <c r="U124" s="1"/>
  <c r="U125" s="1"/>
  <c r="T122"/>
  <c r="S122"/>
  <c r="S123" s="1"/>
  <c r="S124" s="1"/>
  <c r="S125" s="1"/>
  <c r="S126" s="1"/>
  <c r="S127" s="1"/>
  <c r="R122"/>
  <c r="Q122"/>
  <c r="Q123" s="1"/>
  <c r="Q124" s="1"/>
  <c r="Q125" s="1"/>
  <c r="Q126" s="1"/>
  <c r="Q127" s="1"/>
  <c r="P122"/>
  <c r="P123" s="1"/>
  <c r="P124" s="1"/>
  <c r="P125" s="1"/>
  <c r="P126" s="1"/>
  <c r="P127" s="1"/>
  <c r="O122"/>
  <c r="O123" s="1"/>
  <c r="O124" s="1"/>
  <c r="O125" s="1"/>
  <c r="O126" s="1"/>
  <c r="O127" s="1"/>
  <c r="N122"/>
  <c r="N123" s="1"/>
  <c r="N124" s="1"/>
  <c r="N125" s="1"/>
  <c r="M122"/>
  <c r="M123" s="1"/>
  <c r="M124" s="1"/>
  <c r="M125" s="1"/>
  <c r="M126" s="1"/>
  <c r="M127" s="1"/>
  <c r="L122"/>
  <c r="K122"/>
  <c r="K123" s="1"/>
  <c r="K124" s="1"/>
  <c r="K125" s="1"/>
  <c r="K126" s="1"/>
  <c r="K127" s="1"/>
  <c r="J122"/>
  <c r="I410" i="7"/>
  <c r="I411" s="1"/>
  <c r="H410"/>
  <c r="H411" s="1"/>
  <c r="AW216" i="3"/>
  <c r="AW217" s="1"/>
  <c r="AV216"/>
  <c r="AU216"/>
  <c r="AU217" s="1"/>
  <c r="AT216"/>
  <c r="AT217" s="1"/>
  <c r="AT226" s="1"/>
  <c r="AS216"/>
  <c r="AR216"/>
  <c r="AR217" s="1"/>
  <c r="AQ216"/>
  <c r="AQ217" s="1"/>
  <c r="AP216"/>
  <c r="AP217" s="1"/>
  <c r="AO216"/>
  <c r="AN216"/>
  <c r="AM216"/>
  <c r="AM217" s="1"/>
  <c r="AL216"/>
  <c r="AL217" s="1"/>
  <c r="AK216"/>
  <c r="AJ216"/>
  <c r="AJ217" s="1"/>
  <c r="AI216"/>
  <c r="AI217" s="1"/>
  <c r="AI226" s="1"/>
  <c r="AH216"/>
  <c r="AG216"/>
  <c r="AF216"/>
  <c r="AE216"/>
  <c r="AE217" s="1"/>
  <c r="AD216"/>
  <c r="AD217" s="1"/>
  <c r="AC216"/>
  <c r="AB216"/>
  <c r="AB217" s="1"/>
  <c r="AA216"/>
  <c r="Z216"/>
  <c r="Z217" s="1"/>
  <c r="Y216"/>
  <c r="X216"/>
  <c r="W216"/>
  <c r="V216"/>
  <c r="V217" s="1"/>
  <c r="V226" s="1"/>
  <c r="G5" i="33" s="1"/>
  <c r="U216" i="3"/>
  <c r="T216"/>
  <c r="T217" s="1"/>
  <c r="T226" s="1"/>
  <c r="E5" i="33" s="1"/>
  <c r="S216" i="3"/>
  <c r="S217" s="1"/>
  <c r="S226" s="1"/>
  <c r="R216"/>
  <c r="Q216"/>
  <c r="Q217" s="1"/>
  <c r="P216"/>
  <c r="O216"/>
  <c r="O217" s="1"/>
  <c r="N216"/>
  <c r="N217" s="1"/>
  <c r="N226" s="1"/>
  <c r="M216"/>
  <c r="L216"/>
  <c r="L217" s="1"/>
  <c r="K216"/>
  <c r="K217" s="1"/>
  <c r="K226" s="1"/>
  <c r="C5" i="33" s="1"/>
  <c r="J216" i="3"/>
  <c r="I216"/>
  <c r="I217" s="1"/>
  <c r="H216"/>
  <c r="G216"/>
  <c r="G217" s="1"/>
  <c r="F216"/>
  <c r="F217" s="1"/>
  <c r="F226" s="1"/>
  <c r="E216"/>
  <c r="D216"/>
  <c r="D217" s="1"/>
  <c r="C216"/>
  <c r="B216"/>
  <c r="B217" s="1"/>
  <c r="G310" i="7"/>
  <c r="G313" s="1"/>
  <c r="F310"/>
  <c r="I360"/>
  <c r="H360"/>
  <c r="H361" s="1"/>
  <c r="L410"/>
  <c r="K410"/>
  <c r="G74" i="29"/>
  <c r="G75" s="1"/>
  <c r="G76" s="1"/>
  <c r="G77" s="1"/>
  <c r="G78" s="1"/>
  <c r="G79" s="1"/>
  <c r="E71"/>
  <c r="E115" i="4"/>
  <c r="D132"/>
  <c r="I149"/>
  <c r="I152"/>
  <c r="I153" s="1"/>
  <c r="D169"/>
  <c r="D170" s="1"/>
  <c r="D171" s="1"/>
  <c r="D172" s="1"/>
  <c r="D173" s="1"/>
  <c r="D174" s="1"/>
  <c r="D186"/>
  <c r="D187" s="1"/>
  <c r="D188" s="1"/>
  <c r="D189" s="1"/>
  <c r="D190" s="1"/>
  <c r="D191" s="1"/>
  <c r="D103" i="3"/>
  <c r="D104" s="1"/>
  <c r="D105" s="1"/>
  <c r="D106" s="1"/>
  <c r="D107" s="1"/>
  <c r="D108"/>
  <c r="AE123"/>
  <c r="AE124" s="1"/>
  <c r="AE125" s="1"/>
  <c r="AE126" s="1"/>
  <c r="AE127" s="1"/>
  <c r="Z123"/>
  <c r="Z124"/>
  <c r="Z125" s="1"/>
  <c r="Z126" s="1"/>
  <c r="Z127" s="1"/>
  <c r="G410" i="7"/>
  <c r="G411" s="1"/>
  <c r="G413"/>
  <c r="F410"/>
  <c r="K413"/>
  <c r="J410"/>
  <c r="G385"/>
  <c r="F385"/>
  <c r="M310"/>
  <c r="M313"/>
  <c r="L385"/>
  <c r="L388" s="1"/>
  <c r="N310"/>
  <c r="D310"/>
  <c r="D313"/>
  <c r="C310"/>
  <c r="AW237" i="3"/>
  <c r="AW238" s="1"/>
  <c r="AW247" s="1"/>
  <c r="AV237"/>
  <c r="AV238" s="1"/>
  <c r="AU237"/>
  <c r="AU238" s="1"/>
  <c r="AT237"/>
  <c r="AT238" s="1"/>
  <c r="AT247" s="1"/>
  <c r="AS237"/>
  <c r="AR237"/>
  <c r="AQ237"/>
  <c r="AP237"/>
  <c r="AO237"/>
  <c r="AO238" s="1"/>
  <c r="AN237"/>
  <c r="AN238" s="1"/>
  <c r="AM237"/>
  <c r="AM238" s="1"/>
  <c r="AL237"/>
  <c r="AL238" s="1"/>
  <c r="AK237"/>
  <c r="AJ237"/>
  <c r="AI237"/>
  <c r="AH237"/>
  <c r="AH238" s="1"/>
  <c r="AG237"/>
  <c r="AF237"/>
  <c r="AF238" s="1"/>
  <c r="AE237"/>
  <c r="AE238" s="1"/>
  <c r="AD237"/>
  <c r="AD238" s="1"/>
  <c r="AD247" s="1"/>
  <c r="AC237"/>
  <c r="AB237"/>
  <c r="AA237"/>
  <c r="Z237"/>
  <c r="Y237"/>
  <c r="Y238" s="1"/>
  <c r="X237"/>
  <c r="X238" s="1"/>
  <c r="W237"/>
  <c r="W238" s="1"/>
  <c r="V237"/>
  <c r="V238" s="1"/>
  <c r="V247" s="1"/>
  <c r="U237"/>
  <c r="T237"/>
  <c r="S237"/>
  <c r="R237"/>
  <c r="R238" s="1"/>
  <c r="Q237"/>
  <c r="P237"/>
  <c r="P238" s="1"/>
  <c r="O237"/>
  <c r="O238" s="1"/>
  <c r="O247" s="1"/>
  <c r="N237"/>
  <c r="N238" s="1"/>
  <c r="N247" s="1"/>
  <c r="M237"/>
  <c r="L237"/>
  <c r="K237"/>
  <c r="J237"/>
  <c r="I237"/>
  <c r="I238" s="1"/>
  <c r="H237"/>
  <c r="H238" s="1"/>
  <c r="G237"/>
  <c r="G238" s="1"/>
  <c r="G247" s="1"/>
  <c r="F237"/>
  <c r="F238" s="1"/>
  <c r="F247" s="1"/>
  <c r="E237"/>
  <c r="D237"/>
  <c r="C237"/>
  <c r="B237"/>
  <c r="B238" s="1"/>
  <c r="C313" i="7"/>
  <c r="B310"/>
  <c r="H363"/>
  <c r="G360"/>
  <c r="B57" i="29"/>
  <c r="B58" s="1"/>
  <c r="B152" i="4"/>
  <c r="B153"/>
  <c r="B158" s="1"/>
  <c r="C5" i="22" s="1"/>
  <c r="F166" i="4"/>
  <c r="F169"/>
  <c r="F170" s="1"/>
  <c r="F175"/>
  <c r="H6" i="22" s="1"/>
  <c r="B65" i="3"/>
  <c r="B69"/>
  <c r="B70" s="1"/>
  <c r="B71" s="1"/>
  <c r="B72" s="1"/>
  <c r="B73" s="1"/>
  <c r="B74"/>
  <c r="D70"/>
  <c r="D71" s="1"/>
  <c r="D72" s="1"/>
  <c r="D73" s="1"/>
  <c r="C69"/>
  <c r="C70" s="1"/>
  <c r="C71" s="1"/>
  <c r="C72" s="1"/>
  <c r="C73" s="1"/>
  <c r="B119"/>
  <c r="B128"/>
  <c r="AU124"/>
  <c r="AU125" s="1"/>
  <c r="AU126" s="1"/>
  <c r="AU127" s="1"/>
  <c r="AT125"/>
  <c r="AT126" s="1"/>
  <c r="AT127" s="1"/>
  <c r="AS124"/>
  <c r="AS125" s="1"/>
  <c r="AS126" s="1"/>
  <c r="AS127" s="1"/>
  <c r="AR126"/>
  <c r="AR127" s="1"/>
  <c r="AM123"/>
  <c r="AM124" s="1"/>
  <c r="AM125" s="1"/>
  <c r="AM126" s="1"/>
  <c r="AM127" s="1"/>
  <c r="AK125"/>
  <c r="AK126" s="1"/>
  <c r="AK127" s="1"/>
  <c r="AJ123"/>
  <c r="AJ124" s="1"/>
  <c r="AJ125" s="1"/>
  <c r="AJ126" s="1"/>
  <c r="AJ127" s="1"/>
  <c r="AH123"/>
  <c r="AH124" s="1"/>
  <c r="AH125" s="1"/>
  <c r="AH126" s="1"/>
  <c r="AH127" s="1"/>
  <c r="W123"/>
  <c r="U126"/>
  <c r="U127" s="1"/>
  <c r="T123"/>
  <c r="T124" s="1"/>
  <c r="T125" s="1"/>
  <c r="T126" s="1"/>
  <c r="T127" s="1"/>
  <c r="R123"/>
  <c r="R124" s="1"/>
  <c r="R125" s="1"/>
  <c r="R126" s="1"/>
  <c r="R127"/>
  <c r="N126"/>
  <c r="N127" s="1"/>
  <c r="L123"/>
  <c r="L124" s="1"/>
  <c r="L125" s="1"/>
  <c r="L126" s="1"/>
  <c r="L127" s="1"/>
  <c r="J123"/>
  <c r="J124" s="1"/>
  <c r="J125" s="1"/>
  <c r="J126" s="1"/>
  <c r="J127"/>
  <c r="I125"/>
  <c r="I126" s="1"/>
  <c r="I127" s="1"/>
  <c r="F125"/>
  <c r="F126"/>
  <c r="F127" s="1"/>
  <c r="B385" i="7"/>
  <c r="B388"/>
  <c r="H74" i="29"/>
  <c r="H75" s="1"/>
  <c r="J152" i="4"/>
  <c r="J153"/>
  <c r="C62" i="7"/>
  <c r="C186" i="4"/>
  <c r="C187" s="1"/>
  <c r="C188" s="1"/>
  <c r="C189" s="1"/>
  <c r="C190" s="1"/>
  <c r="C191" s="1"/>
  <c r="C103" i="3"/>
  <c r="C108"/>
  <c r="B99"/>
  <c r="B108" s="1"/>
  <c r="H335" i="7"/>
  <c r="H338"/>
  <c r="E410"/>
  <c r="E413" s="1"/>
  <c r="D410"/>
  <c r="F388"/>
  <c r="J360"/>
  <c r="J363" s="1"/>
  <c r="D335"/>
  <c r="D338" s="1"/>
  <c r="C335"/>
  <c r="J310"/>
  <c r="J313" s="1"/>
  <c r="D388"/>
  <c r="C385"/>
  <c r="C388" s="1"/>
  <c r="AW178" i="3"/>
  <c r="AW179" s="1"/>
  <c r="AV178"/>
  <c r="AU178"/>
  <c r="AU179" s="1"/>
  <c r="AU188" s="1"/>
  <c r="AT178"/>
  <c r="AT179" s="1"/>
  <c r="AS178"/>
  <c r="AR178"/>
  <c r="AR179" s="1"/>
  <c r="AQ178"/>
  <c r="AQ179" s="1"/>
  <c r="AP178"/>
  <c r="AP179" s="1"/>
  <c r="AO178"/>
  <c r="AO179" s="1"/>
  <c r="AN178"/>
  <c r="AM178"/>
  <c r="AM179" s="1"/>
  <c r="AL178"/>
  <c r="AL179" s="1"/>
  <c r="AK178"/>
  <c r="AJ178"/>
  <c r="AJ179" s="1"/>
  <c r="AI178"/>
  <c r="AH178"/>
  <c r="AH179" s="1"/>
  <c r="AG178"/>
  <c r="AG179" s="1"/>
  <c r="AF178"/>
  <c r="AF179" s="1"/>
  <c r="AE178"/>
  <c r="AD178"/>
  <c r="AC178"/>
  <c r="AB178"/>
  <c r="AB179" s="1"/>
  <c r="AB188" s="1"/>
  <c r="AA178"/>
  <c r="AA179" s="1"/>
  <c r="Z178"/>
  <c r="Y178"/>
  <c r="Y179" s="1"/>
  <c r="X178"/>
  <c r="W178"/>
  <c r="W179" s="1"/>
  <c r="V178"/>
  <c r="V179" s="1"/>
  <c r="U178"/>
  <c r="T178"/>
  <c r="T179" s="1"/>
  <c r="S178"/>
  <c r="S179" s="1"/>
  <c r="S188" s="1"/>
  <c r="R178"/>
  <c r="R179" s="1"/>
  <c r="Q178"/>
  <c r="P178"/>
  <c r="O178"/>
  <c r="O179" s="1"/>
  <c r="O188" s="1"/>
  <c r="N178"/>
  <c r="N179" s="1"/>
  <c r="M178"/>
  <c r="L178"/>
  <c r="L179" s="1"/>
  <c r="K178"/>
  <c r="K179" s="1"/>
  <c r="J178"/>
  <c r="I178"/>
  <c r="H178"/>
  <c r="G178"/>
  <c r="G179" s="1"/>
  <c r="F178"/>
  <c r="F179" s="1"/>
  <c r="F188" s="1"/>
  <c r="E178"/>
  <c r="D178"/>
  <c r="D179" s="1"/>
  <c r="C178"/>
  <c r="C179" s="1"/>
  <c r="B178"/>
  <c r="G132" i="4"/>
  <c r="E74" i="29"/>
  <c r="E75" s="1"/>
  <c r="E80"/>
  <c r="F22" i="35" s="1"/>
  <c r="D71" i="29"/>
  <c r="D141" i="4"/>
  <c r="E4" i="22" s="1"/>
  <c r="C132" i="4"/>
  <c r="G57" i="29"/>
  <c r="G58"/>
  <c r="F54"/>
  <c r="F63" s="1"/>
  <c r="D74"/>
  <c r="D75" s="1"/>
  <c r="D76" s="1"/>
  <c r="D77" s="1"/>
  <c r="D78" s="1"/>
  <c r="D79" s="1"/>
  <c r="B64" i="4"/>
  <c r="C115"/>
  <c r="C124" s="1"/>
  <c r="B115"/>
  <c r="B132"/>
  <c r="F149"/>
  <c r="F158" s="1"/>
  <c r="F152"/>
  <c r="F153" s="1"/>
  <c r="B169"/>
  <c r="B170" s="1"/>
  <c r="J169"/>
  <c r="J170" s="1"/>
  <c r="J171" s="1"/>
  <c r="J172" s="1"/>
  <c r="J173" s="1"/>
  <c r="J174" s="1"/>
  <c r="B186"/>
  <c r="B187"/>
  <c r="B188"/>
  <c r="B189" s="1"/>
  <c r="B190" s="1"/>
  <c r="B191" s="1"/>
  <c r="E4" i="27" s="1"/>
  <c r="C82" i="3"/>
  <c r="C91" s="1"/>
  <c r="B103"/>
  <c r="O310" i="7"/>
  <c r="O313" s="1"/>
  <c r="M311"/>
  <c r="D413"/>
  <c r="C410"/>
  <c r="C411" s="1"/>
  <c r="K360"/>
  <c r="E335"/>
  <c r="E338" s="1"/>
  <c r="C363"/>
  <c r="C364" s="1"/>
  <c r="C369" s="1"/>
  <c r="D15" i="35" s="1"/>
  <c r="B360" i="7"/>
  <c r="AW158" i="3"/>
  <c r="AW159" s="1"/>
  <c r="AV158"/>
  <c r="AU158"/>
  <c r="AT158"/>
  <c r="AT159" s="1"/>
  <c r="AS158"/>
  <c r="AS159" s="1"/>
  <c r="AR158"/>
  <c r="AR159" s="1"/>
  <c r="AQ158"/>
  <c r="AQ159" s="1"/>
  <c r="AP158"/>
  <c r="AP159" s="1"/>
  <c r="AP168" s="1"/>
  <c r="AO158"/>
  <c r="AN158"/>
  <c r="AM158"/>
  <c r="AL158"/>
  <c r="AK158"/>
  <c r="AJ158"/>
  <c r="AJ159" s="1"/>
  <c r="AI158"/>
  <c r="AI159" s="1"/>
  <c r="AH158"/>
  <c r="AH159" s="1"/>
  <c r="AG158"/>
  <c r="AG159" s="1"/>
  <c r="AF158"/>
  <c r="AE158"/>
  <c r="AD158"/>
  <c r="AD159" s="1"/>
  <c r="AC158"/>
  <c r="AC159" s="1"/>
  <c r="AB158"/>
  <c r="AA158"/>
  <c r="AA159" s="1"/>
  <c r="Z158"/>
  <c r="Z159" s="1"/>
  <c r="Y158"/>
  <c r="X158"/>
  <c r="W158"/>
  <c r="V158"/>
  <c r="U158"/>
  <c r="U159" s="1"/>
  <c r="T158"/>
  <c r="S158"/>
  <c r="R158"/>
  <c r="R159" s="1"/>
  <c r="Q158"/>
  <c r="Q159" s="1"/>
  <c r="P158"/>
  <c r="O158"/>
  <c r="N158"/>
  <c r="M158"/>
  <c r="M159" s="1"/>
  <c r="L158"/>
  <c r="K158"/>
  <c r="K159" s="1"/>
  <c r="J158"/>
  <c r="J159" s="1"/>
  <c r="J168" s="1"/>
  <c r="I158"/>
  <c r="H158"/>
  <c r="G158"/>
  <c r="F158"/>
  <c r="E158"/>
  <c r="E159" s="1"/>
  <c r="E168" s="1"/>
  <c r="D158"/>
  <c r="D159" s="1"/>
  <c r="C158"/>
  <c r="C159" s="1"/>
  <c r="C168" s="1"/>
  <c r="B4" i="24" s="1"/>
  <c r="B158" i="3"/>
  <c r="B159" s="1"/>
  <c r="C152" i="4"/>
  <c r="C153" s="1"/>
  <c r="G169"/>
  <c r="G170" s="1"/>
  <c r="M410" i="7"/>
  <c r="M413" s="1"/>
  <c r="O385"/>
  <c r="O388" s="1"/>
  <c r="O386"/>
  <c r="N385"/>
  <c r="F313"/>
  <c r="E310"/>
  <c r="AW138" i="3"/>
  <c r="AW139"/>
  <c r="AV138"/>
  <c r="AU138"/>
  <c r="AT138"/>
  <c r="AT139" s="1"/>
  <c r="AS138"/>
  <c r="AS139" s="1"/>
  <c r="AS148" s="1"/>
  <c r="AR138"/>
  <c r="AR139" s="1"/>
  <c r="AQ138"/>
  <c r="AP138"/>
  <c r="AO138"/>
  <c r="AO139" s="1"/>
  <c r="AN138"/>
  <c r="AN139" s="1"/>
  <c r="AM138"/>
  <c r="AL138"/>
  <c r="AL139" s="1"/>
  <c r="AL148" s="1"/>
  <c r="AK138"/>
  <c r="AK139" s="1"/>
  <c r="AJ138"/>
  <c r="AI138"/>
  <c r="AH138"/>
  <c r="AG138"/>
  <c r="AG139" s="1"/>
  <c r="AF138"/>
  <c r="AF139" s="1"/>
  <c r="AE138"/>
  <c r="AD138"/>
  <c r="AC138"/>
  <c r="AC139" s="1"/>
  <c r="AC148" s="1"/>
  <c r="AB138"/>
  <c r="AA138"/>
  <c r="Z138"/>
  <c r="Y138"/>
  <c r="X138"/>
  <c r="W138"/>
  <c r="V138"/>
  <c r="V139" s="1"/>
  <c r="V148" s="1"/>
  <c r="U138"/>
  <c r="U139" s="1"/>
  <c r="T138"/>
  <c r="T139" s="1"/>
  <c r="S138"/>
  <c r="R138"/>
  <c r="Q138"/>
  <c r="P138"/>
  <c r="P139" s="1"/>
  <c r="O138"/>
  <c r="N138"/>
  <c r="N139" s="1"/>
  <c r="M138"/>
  <c r="M139" s="1"/>
  <c r="M148" s="1"/>
  <c r="L138"/>
  <c r="K138"/>
  <c r="J138"/>
  <c r="I138"/>
  <c r="H138"/>
  <c r="G138"/>
  <c r="F138"/>
  <c r="F139" s="1"/>
  <c r="E138"/>
  <c r="E139" s="1"/>
  <c r="E148" s="1"/>
  <c r="D138"/>
  <c r="D139" s="1"/>
  <c r="C138"/>
  <c r="E313" i="7"/>
  <c r="M385"/>
  <c r="M388" s="1"/>
  <c r="N410"/>
  <c r="N413"/>
  <c r="E360"/>
  <c r="H310"/>
  <c r="H313" s="1"/>
  <c r="E169" i="4"/>
  <c r="E170" s="1"/>
  <c r="E171" s="1"/>
  <c r="E172" s="1"/>
  <c r="E173" s="1"/>
  <c r="E174" s="1"/>
  <c r="I335" i="7"/>
  <c r="I338"/>
  <c r="L360"/>
  <c r="L363" s="1"/>
  <c r="K335"/>
  <c r="K338"/>
  <c r="J335"/>
  <c r="J336" s="1"/>
  <c r="I310"/>
  <c r="I313" s="1"/>
  <c r="H57" i="29"/>
  <c r="H58" s="1"/>
  <c r="G152" i="4"/>
  <c r="G153"/>
  <c r="C169"/>
  <c r="C170" s="1"/>
  <c r="F57" i="29"/>
  <c r="F58" s="1"/>
  <c r="E54"/>
  <c r="C74"/>
  <c r="C75" s="1"/>
  <c r="C76" s="1"/>
  <c r="C77" s="1"/>
  <c r="C78" s="1"/>
  <c r="C79" s="1"/>
  <c r="G120" i="4"/>
  <c r="G121" s="1"/>
  <c r="G122" s="1"/>
  <c r="G123" s="1"/>
  <c r="F123"/>
  <c r="E120"/>
  <c r="E121" s="1"/>
  <c r="E122"/>
  <c r="E123" s="1"/>
  <c r="C121"/>
  <c r="C122" s="1"/>
  <c r="C123" s="1"/>
  <c r="E152"/>
  <c r="E153" s="1"/>
  <c r="E154" s="1"/>
  <c r="E155" s="1"/>
  <c r="E156" s="1"/>
  <c r="E157" s="1"/>
  <c r="I169"/>
  <c r="I170" s="1"/>
  <c r="I175" s="1"/>
  <c r="C86" i="3"/>
  <c r="F360" i="7"/>
  <c r="O335"/>
  <c r="N336"/>
  <c r="N339" s="1"/>
  <c r="N340" s="1"/>
  <c r="N341" s="1"/>
  <c r="N342" s="1"/>
  <c r="M336"/>
  <c r="M339" s="1"/>
  <c r="M340" s="1"/>
  <c r="M341" s="1"/>
  <c r="M342" s="1"/>
  <c r="M343" s="1"/>
  <c r="G25" i="34" s="1"/>
  <c r="K336" i="7"/>
  <c r="O410"/>
  <c r="N411"/>
  <c r="M411"/>
  <c r="K411"/>
  <c r="D411"/>
  <c r="F338"/>
  <c r="U119" i="3"/>
  <c r="U128" s="1"/>
  <c r="L159"/>
  <c r="L168" s="1"/>
  <c r="L162"/>
  <c r="L163" s="1"/>
  <c r="F182"/>
  <c r="F183"/>
  <c r="E179"/>
  <c r="E182"/>
  <c r="E183" s="1"/>
  <c r="E184" s="1"/>
  <c r="E185" s="1"/>
  <c r="E186" s="1"/>
  <c r="E187" s="1"/>
  <c r="D14" i="23" s="1"/>
  <c r="AL220" i="3"/>
  <c r="AL221"/>
  <c r="AK217"/>
  <c r="J238"/>
  <c r="J247" s="1"/>
  <c r="J241"/>
  <c r="J242" s="1"/>
  <c r="J243" s="1"/>
  <c r="J244" s="1"/>
  <c r="J245" s="1"/>
  <c r="J246" s="1"/>
  <c r="I241"/>
  <c r="I242"/>
  <c r="I243" s="1"/>
  <c r="I244" s="1"/>
  <c r="I245" s="1"/>
  <c r="I246" s="1"/>
  <c r="AI175" i="5"/>
  <c r="AI179"/>
  <c r="R128" i="3"/>
  <c r="Q119"/>
  <c r="Q128" s="1"/>
  <c r="AH119"/>
  <c r="AG119"/>
  <c r="B143"/>
  <c r="B144" s="1"/>
  <c r="AW142"/>
  <c r="AW143"/>
  <c r="AV142"/>
  <c r="AV143"/>
  <c r="AV148" s="1"/>
  <c r="AU142"/>
  <c r="AU143" s="1"/>
  <c r="AT142"/>
  <c r="AT143" s="1"/>
  <c r="AS142"/>
  <c r="AS143" s="1"/>
  <c r="AR142"/>
  <c r="AR143" s="1"/>
  <c r="AQ142"/>
  <c r="AQ143"/>
  <c r="AQ144" s="1"/>
  <c r="AP142"/>
  <c r="AP143" s="1"/>
  <c r="AP148" s="1"/>
  <c r="AO142"/>
  <c r="AO143"/>
  <c r="AO148" s="1"/>
  <c r="AN142"/>
  <c r="AN143" s="1"/>
  <c r="AN148" s="1"/>
  <c r="AM142"/>
  <c r="AM143"/>
  <c r="AL142"/>
  <c r="AL143" s="1"/>
  <c r="AK142"/>
  <c r="AK143" s="1"/>
  <c r="AJ142"/>
  <c r="AJ143" s="1"/>
  <c r="AI142"/>
  <c r="AI143" s="1"/>
  <c r="AI148" s="1"/>
  <c r="AH142"/>
  <c r="AH143" s="1"/>
  <c r="AG142"/>
  <c r="AG143"/>
  <c r="AF142"/>
  <c r="AF143" s="1"/>
  <c r="AE142"/>
  <c r="AE143" s="1"/>
  <c r="AE144" s="1"/>
  <c r="AE145" s="1"/>
  <c r="AE146" s="1"/>
  <c r="AE147" s="1"/>
  <c r="AD142"/>
  <c r="AD143" s="1"/>
  <c r="AD144" s="1"/>
  <c r="AD145" s="1"/>
  <c r="AD146" s="1"/>
  <c r="AD147" s="1"/>
  <c r="AC142"/>
  <c r="AC143"/>
  <c r="AB142"/>
  <c r="AB143" s="1"/>
  <c r="AB144" s="1"/>
  <c r="AB145" s="1"/>
  <c r="AB146" s="1"/>
  <c r="AB147" s="1"/>
  <c r="AA142"/>
  <c r="AA143" s="1"/>
  <c r="Z142"/>
  <c r="Z143" s="1"/>
  <c r="Y142"/>
  <c r="Y143" s="1"/>
  <c r="Y144" s="1"/>
  <c r="Y145" s="1"/>
  <c r="Y146" s="1"/>
  <c r="Y147" s="1"/>
  <c r="X142"/>
  <c r="X143"/>
  <c r="X144" s="1"/>
  <c r="X145" s="1"/>
  <c r="X146" s="1"/>
  <c r="X147" s="1"/>
  <c r="W142"/>
  <c r="W143" s="1"/>
  <c r="W144" s="1"/>
  <c r="W145" s="1"/>
  <c r="W146" s="1"/>
  <c r="W147" s="1"/>
  <c r="V142"/>
  <c r="V143" s="1"/>
  <c r="U142"/>
  <c r="U143"/>
  <c r="T142"/>
  <c r="T143" s="1"/>
  <c r="T144" s="1"/>
  <c r="T145" s="1"/>
  <c r="T146" s="1"/>
  <c r="T147" s="1"/>
  <c r="S142"/>
  <c r="S143" s="1"/>
  <c r="R142"/>
  <c r="R143" s="1"/>
  <c r="R144" s="1"/>
  <c r="R145" s="1"/>
  <c r="R146" s="1"/>
  <c r="R147" s="1"/>
  <c r="Q142"/>
  <c r="Q143" s="1"/>
  <c r="P142"/>
  <c r="P143" s="1"/>
  <c r="P144" s="1"/>
  <c r="P145" s="1"/>
  <c r="P146" s="1"/>
  <c r="P147" s="1"/>
  <c r="O142"/>
  <c r="O143"/>
  <c r="O144" s="1"/>
  <c r="O145" s="1"/>
  <c r="O146" s="1"/>
  <c r="O147" s="1"/>
  <c r="N142"/>
  <c r="N143" s="1"/>
  <c r="N144" s="1"/>
  <c r="N145" s="1"/>
  <c r="N146" s="1"/>
  <c r="N147" s="1"/>
  <c r="M142"/>
  <c r="M143"/>
  <c r="L142"/>
  <c r="L143" s="1"/>
  <c r="K142"/>
  <c r="K143" s="1"/>
  <c r="J142"/>
  <c r="J143" s="1"/>
  <c r="I142"/>
  <c r="I143" s="1"/>
  <c r="H142"/>
  <c r="H143" s="1"/>
  <c r="H144" s="1"/>
  <c r="H145" s="1"/>
  <c r="H146" s="1"/>
  <c r="H147" s="1"/>
  <c r="G142"/>
  <c r="G143" s="1"/>
  <c r="F142"/>
  <c r="F143" s="1"/>
  <c r="E142"/>
  <c r="E143" s="1"/>
  <c r="D142"/>
  <c r="D143"/>
  <c r="C142"/>
  <c r="C143" s="1"/>
  <c r="S139"/>
  <c r="AJ139"/>
  <c r="AJ148" s="1"/>
  <c r="F159"/>
  <c r="F168" s="1"/>
  <c r="F162"/>
  <c r="F163" s="1"/>
  <c r="AA162"/>
  <c r="AA163" s="1"/>
  <c r="AA164" s="1"/>
  <c r="AA165" s="1"/>
  <c r="AA166" s="1"/>
  <c r="AA167" s="1"/>
  <c r="AT162"/>
  <c r="AT163" s="1"/>
  <c r="AT164" s="1"/>
  <c r="AT165" s="1"/>
  <c r="AT166" s="1"/>
  <c r="AT167" s="1"/>
  <c r="AT168"/>
  <c r="D182"/>
  <c r="D183" s="1"/>
  <c r="C182"/>
  <c r="C183" s="1"/>
  <c r="C184" s="1"/>
  <c r="C185" s="1"/>
  <c r="C186" s="1"/>
  <c r="C187" s="1"/>
  <c r="D4" i="23" s="1"/>
  <c r="B179" i="3"/>
  <c r="W182"/>
  <c r="W183"/>
  <c r="AO182"/>
  <c r="AO183" s="1"/>
  <c r="AN179"/>
  <c r="AN188" s="1"/>
  <c r="E217"/>
  <c r="E226" s="1"/>
  <c r="E221"/>
  <c r="U217"/>
  <c r="U220"/>
  <c r="U221" s="1"/>
  <c r="AK220"/>
  <c r="AK221" s="1"/>
  <c r="AK222" s="1"/>
  <c r="AK223" s="1"/>
  <c r="AK224" s="1"/>
  <c r="H241"/>
  <c r="H242" s="1"/>
  <c r="H243" s="1"/>
  <c r="H244" s="1"/>
  <c r="H245" s="1"/>
  <c r="H246" s="1"/>
  <c r="AA238"/>
  <c r="AA247" s="1"/>
  <c r="AA241"/>
  <c r="AA242" s="1"/>
  <c r="Z238"/>
  <c r="Z247" s="1"/>
  <c r="Z241"/>
  <c r="Z242" s="1"/>
  <c r="Z243" s="1"/>
  <c r="AR238"/>
  <c r="AR241"/>
  <c r="AR242" s="1"/>
  <c r="AR243" s="1"/>
  <c r="AR244" s="1"/>
  <c r="AR245" s="1"/>
  <c r="AR246" s="1"/>
  <c r="AQ238"/>
  <c r="M262"/>
  <c r="M263" s="1"/>
  <c r="M264" s="1"/>
  <c r="M265" s="1"/>
  <c r="M266" s="1"/>
  <c r="M267" s="1"/>
  <c r="AC259"/>
  <c r="AC262"/>
  <c r="AC263" s="1"/>
  <c r="AC264" s="1"/>
  <c r="AB259"/>
  <c r="AB268" s="1"/>
  <c r="AU262"/>
  <c r="AU263" s="1"/>
  <c r="AU264" s="1"/>
  <c r="AU265" s="1"/>
  <c r="AU266" s="1"/>
  <c r="AT259"/>
  <c r="K280"/>
  <c r="K289" s="1"/>
  <c r="K283"/>
  <c r="K284" s="1"/>
  <c r="K285" s="1"/>
  <c r="K286" s="1"/>
  <c r="K287" s="1"/>
  <c r="K288" s="1"/>
  <c r="G304"/>
  <c r="G305" s="1"/>
  <c r="D322"/>
  <c r="D331" s="1"/>
  <c r="D325"/>
  <c r="D326"/>
  <c r="C322"/>
  <c r="E342"/>
  <c r="E345"/>
  <c r="E346" s="1"/>
  <c r="E347" s="1"/>
  <c r="E348" s="1"/>
  <c r="E349" s="1"/>
  <c r="E350" s="1"/>
  <c r="D342"/>
  <c r="D351" s="1"/>
  <c r="E4" i="37" s="1"/>
  <c r="J406" i="3"/>
  <c r="J407" s="1"/>
  <c r="J408" s="1"/>
  <c r="J409" s="1"/>
  <c r="J410" s="1"/>
  <c r="J411" s="1"/>
  <c r="M427"/>
  <c r="M428" s="1"/>
  <c r="L424"/>
  <c r="F448"/>
  <c r="F449"/>
  <c r="B127" i="5"/>
  <c r="B131"/>
  <c r="AW131"/>
  <c r="AW132" s="1"/>
  <c r="AW133" s="1"/>
  <c r="AW134" s="1"/>
  <c r="AW135" s="1"/>
  <c r="AV131"/>
  <c r="AV132" s="1"/>
  <c r="AV133" s="1"/>
  <c r="AV134" s="1"/>
  <c r="AV135" s="1"/>
  <c r="AU131"/>
  <c r="AU132" s="1"/>
  <c r="AU133" s="1"/>
  <c r="AU134" s="1"/>
  <c r="AU135" s="1"/>
  <c r="AT131"/>
  <c r="AT132" s="1"/>
  <c r="AT133" s="1"/>
  <c r="AT134" s="1"/>
  <c r="AT135" s="1"/>
  <c r="AS131"/>
  <c r="AS132" s="1"/>
  <c r="AS133" s="1"/>
  <c r="AS134" s="1"/>
  <c r="AS135" s="1"/>
  <c r="AR131"/>
  <c r="AR132"/>
  <c r="AR133" s="1"/>
  <c r="AR134" s="1"/>
  <c r="AR135" s="1"/>
  <c r="AQ131"/>
  <c r="AQ132" s="1"/>
  <c r="AQ133" s="1"/>
  <c r="AQ134" s="1"/>
  <c r="AQ135" s="1"/>
  <c r="AP131"/>
  <c r="AP132" s="1"/>
  <c r="AP133" s="1"/>
  <c r="AP134" s="1"/>
  <c r="AP135" s="1"/>
  <c r="AO131"/>
  <c r="AO132" s="1"/>
  <c r="AO133" s="1"/>
  <c r="AO134" s="1"/>
  <c r="AO135" s="1"/>
  <c r="AN131"/>
  <c r="AN132" s="1"/>
  <c r="AN133" s="1"/>
  <c r="AN134" s="1"/>
  <c r="AN135" s="1"/>
  <c r="AM131"/>
  <c r="AM132" s="1"/>
  <c r="AM133" s="1"/>
  <c r="AM134" s="1"/>
  <c r="AM135" s="1"/>
  <c r="AL131"/>
  <c r="AL132" s="1"/>
  <c r="AL133" s="1"/>
  <c r="AL134" s="1"/>
  <c r="AL135" s="1"/>
  <c r="AK131"/>
  <c r="AK132" s="1"/>
  <c r="AK133" s="1"/>
  <c r="AK134" s="1"/>
  <c r="AK135" s="1"/>
  <c r="AJ131"/>
  <c r="AI131"/>
  <c r="AI132" s="1"/>
  <c r="AI133" s="1"/>
  <c r="AI134" s="1"/>
  <c r="AI135" s="1"/>
  <c r="AH131"/>
  <c r="AH132" s="1"/>
  <c r="AH133" s="1"/>
  <c r="AH134" s="1"/>
  <c r="AH135" s="1"/>
  <c r="AG131"/>
  <c r="AF131"/>
  <c r="AF132" s="1"/>
  <c r="AF133" s="1"/>
  <c r="AF134" s="1"/>
  <c r="AF135" s="1"/>
  <c r="AE131"/>
  <c r="AD131"/>
  <c r="AD132"/>
  <c r="AD133" s="1"/>
  <c r="AD134" s="1"/>
  <c r="AD135" s="1"/>
  <c r="AC131"/>
  <c r="AC132" s="1"/>
  <c r="AC133" s="1"/>
  <c r="AC134" s="1"/>
  <c r="AC135" s="1"/>
  <c r="AB131"/>
  <c r="AB132" s="1"/>
  <c r="AB133" s="1"/>
  <c r="AB134" s="1"/>
  <c r="AB135" s="1"/>
  <c r="AA131"/>
  <c r="AA132"/>
  <c r="AA133" s="1"/>
  <c r="AA134" s="1"/>
  <c r="AA135" s="1"/>
  <c r="Z131"/>
  <c r="Z132" s="1"/>
  <c r="Z133" s="1"/>
  <c r="Z134" s="1"/>
  <c r="Z135" s="1"/>
  <c r="Y131"/>
  <c r="X131"/>
  <c r="X132" s="1"/>
  <c r="X133" s="1"/>
  <c r="X134"/>
  <c r="X135" s="1"/>
  <c r="W131"/>
  <c r="W132" s="1"/>
  <c r="W133" s="1"/>
  <c r="W134" s="1"/>
  <c r="W135" s="1"/>
  <c r="V131"/>
  <c r="V132" s="1"/>
  <c r="V133" s="1"/>
  <c r="V134" s="1"/>
  <c r="V135" s="1"/>
  <c r="U131"/>
  <c r="U132" s="1"/>
  <c r="U133" s="1"/>
  <c r="U134" s="1"/>
  <c r="U135" s="1"/>
  <c r="T131"/>
  <c r="T132" s="1"/>
  <c r="T133" s="1"/>
  <c r="T134" s="1"/>
  <c r="T135" s="1"/>
  <c r="S131"/>
  <c r="S132" s="1"/>
  <c r="S133" s="1"/>
  <c r="S134" s="1"/>
  <c r="S135" s="1"/>
  <c r="R131"/>
  <c r="R132" s="1"/>
  <c r="R133" s="1"/>
  <c r="R134" s="1"/>
  <c r="R135" s="1"/>
  <c r="Q131"/>
  <c r="Q132" s="1"/>
  <c r="Q133" s="1"/>
  <c r="Q134" s="1"/>
  <c r="Q135" s="1"/>
  <c r="P131"/>
  <c r="P132" s="1"/>
  <c r="P133" s="1"/>
  <c r="P134" s="1"/>
  <c r="P135" s="1"/>
  <c r="O131"/>
  <c r="O132" s="1"/>
  <c r="O133" s="1"/>
  <c r="O134" s="1"/>
  <c r="O135" s="1"/>
  <c r="N131"/>
  <c r="N132" s="1"/>
  <c r="N133" s="1"/>
  <c r="N134" s="1"/>
  <c r="N135" s="1"/>
  <c r="M131"/>
  <c r="M132" s="1"/>
  <c r="M133" s="1"/>
  <c r="M134" s="1"/>
  <c r="M135" s="1"/>
  <c r="L131"/>
  <c r="L132" s="1"/>
  <c r="L133" s="1"/>
  <c r="L134" s="1"/>
  <c r="L135" s="1"/>
  <c r="K131"/>
  <c r="K132" s="1"/>
  <c r="K133" s="1"/>
  <c r="K134" s="1"/>
  <c r="K135" s="1"/>
  <c r="J131"/>
  <c r="J132" s="1"/>
  <c r="J133" s="1"/>
  <c r="J134" s="1"/>
  <c r="J135" s="1"/>
  <c r="I131"/>
  <c r="I132" s="1"/>
  <c r="I133" s="1"/>
  <c r="I134" s="1"/>
  <c r="I135" s="1"/>
  <c r="H131"/>
  <c r="H132" s="1"/>
  <c r="H133" s="1"/>
  <c r="H134" s="1"/>
  <c r="H135" s="1"/>
  <c r="G131"/>
  <c r="F131"/>
  <c r="F132" s="1"/>
  <c r="F133" s="1"/>
  <c r="F134" s="1"/>
  <c r="F135" s="1"/>
  <c r="E131"/>
  <c r="E132" s="1"/>
  <c r="E133" s="1"/>
  <c r="E134"/>
  <c r="E135" s="1"/>
  <c r="D131"/>
  <c r="D132" s="1"/>
  <c r="D133" s="1"/>
  <c r="D134" s="1"/>
  <c r="D135" s="1"/>
  <c r="C131"/>
  <c r="C132"/>
  <c r="C133" s="1"/>
  <c r="C134" s="1"/>
  <c r="C135" s="1"/>
  <c r="B132"/>
  <c r="B133" s="1"/>
  <c r="B134" s="1"/>
  <c r="B135" s="1"/>
  <c r="AW155"/>
  <c r="AW156" s="1"/>
  <c r="AW157" s="1"/>
  <c r="AW158" s="1"/>
  <c r="AW159" s="1"/>
  <c r="AV155"/>
  <c r="AV156" s="1"/>
  <c r="AV157" s="1"/>
  <c r="AV158" s="1"/>
  <c r="AV159" s="1"/>
  <c r="AU155"/>
  <c r="AT155"/>
  <c r="AT156" s="1"/>
  <c r="AS155"/>
  <c r="AR155"/>
  <c r="AQ155"/>
  <c r="AP155"/>
  <c r="AO155"/>
  <c r="AO156" s="1"/>
  <c r="AO157" s="1"/>
  <c r="AO158" s="1"/>
  <c r="AO159" s="1"/>
  <c r="AN155"/>
  <c r="AN156" s="1"/>
  <c r="AN157" s="1"/>
  <c r="AN158" s="1"/>
  <c r="AN159" s="1"/>
  <c r="AM155"/>
  <c r="AL155"/>
  <c r="AK155"/>
  <c r="AJ155"/>
  <c r="AI155"/>
  <c r="AH155"/>
  <c r="AG155"/>
  <c r="AF155"/>
  <c r="AF156" s="1"/>
  <c r="AF157" s="1"/>
  <c r="AF158" s="1"/>
  <c r="AF159" s="1"/>
  <c r="AE155"/>
  <c r="AD155"/>
  <c r="AC155"/>
  <c r="AB155"/>
  <c r="AA155"/>
  <c r="Z155"/>
  <c r="Y155"/>
  <c r="Y156" s="1"/>
  <c r="Y157" s="1"/>
  <c r="Y158" s="1"/>
  <c r="Y159" s="1"/>
  <c r="X155"/>
  <c r="X156" s="1"/>
  <c r="X157" s="1"/>
  <c r="X158" s="1"/>
  <c r="X159" s="1"/>
  <c r="W155"/>
  <c r="V155"/>
  <c r="U155"/>
  <c r="T155"/>
  <c r="S155"/>
  <c r="R155"/>
  <c r="Q155"/>
  <c r="Q156" s="1"/>
  <c r="Q157" s="1"/>
  <c r="Q158" s="1"/>
  <c r="Q159" s="1"/>
  <c r="P155"/>
  <c r="P156" s="1"/>
  <c r="P157" s="1"/>
  <c r="P158" s="1"/>
  <c r="P159" s="1"/>
  <c r="O155"/>
  <c r="N155"/>
  <c r="M155"/>
  <c r="L155"/>
  <c r="K155"/>
  <c r="J155"/>
  <c r="I155"/>
  <c r="H155"/>
  <c r="H156" s="1"/>
  <c r="H157" s="1"/>
  <c r="H158" s="1"/>
  <c r="H159" s="1"/>
  <c r="G155"/>
  <c r="F155"/>
  <c r="E155"/>
  <c r="D155"/>
  <c r="C155"/>
  <c r="AK151"/>
  <c r="AK160"/>
  <c r="AJ151"/>
  <c r="AD179"/>
  <c r="AD203"/>
  <c r="AC199"/>
  <c r="D270"/>
  <c r="D275" s="1"/>
  <c r="C266"/>
  <c r="U295"/>
  <c r="T291"/>
  <c r="D443"/>
  <c r="D444" s="1"/>
  <c r="D445" s="1"/>
  <c r="R139" i="3"/>
  <c r="AI139"/>
  <c r="E162"/>
  <c r="E163" s="1"/>
  <c r="Z162"/>
  <c r="Z163" s="1"/>
  <c r="Z164" s="1"/>
  <c r="Z165" s="1"/>
  <c r="Z166" s="1"/>
  <c r="Z167" s="1"/>
  <c r="Y159"/>
  <c r="AS162"/>
  <c r="AS163" s="1"/>
  <c r="AS164" s="1"/>
  <c r="AS165" s="1"/>
  <c r="AS166" s="1"/>
  <c r="AS167" s="1"/>
  <c r="R182"/>
  <c r="R183" s="1"/>
  <c r="R188" s="1"/>
  <c r="Q179"/>
  <c r="AK179"/>
  <c r="AK182"/>
  <c r="AK183" s="1"/>
  <c r="D200"/>
  <c r="D201" s="1"/>
  <c r="D202" s="1"/>
  <c r="D203" s="1"/>
  <c r="D204" s="1"/>
  <c r="E6" i="27" s="1"/>
  <c r="C196" i="3"/>
  <c r="Q221"/>
  <c r="P217"/>
  <c r="AG217"/>
  <c r="AG220"/>
  <c r="AG221" s="1"/>
  <c r="AG222" s="1"/>
  <c r="AF217"/>
  <c r="AW220"/>
  <c r="AW221" s="1"/>
  <c r="AW222" s="1"/>
  <c r="AW223" s="1"/>
  <c r="AW224" s="1"/>
  <c r="AW225" s="1"/>
  <c r="AV217"/>
  <c r="AV226" s="1"/>
  <c r="F241"/>
  <c r="F242" s="1"/>
  <c r="E238"/>
  <c r="W241"/>
  <c r="W242"/>
  <c r="AP238"/>
  <c r="AP247" s="1"/>
  <c r="AP241"/>
  <c r="AP242" s="1"/>
  <c r="AP243" s="1"/>
  <c r="AP244" s="1"/>
  <c r="L262"/>
  <c r="L263" s="1"/>
  <c r="L268" s="1"/>
  <c r="AB262"/>
  <c r="AB263" s="1"/>
  <c r="AT262"/>
  <c r="AT263" s="1"/>
  <c r="AT264" s="1"/>
  <c r="AT265" s="1"/>
  <c r="AT266" s="1"/>
  <c r="AT267" s="1"/>
  <c r="G283"/>
  <c r="G284" s="1"/>
  <c r="G289" s="1"/>
  <c r="F304"/>
  <c r="F305" s="1"/>
  <c r="F306" s="1"/>
  <c r="F307" s="1"/>
  <c r="F308" s="1"/>
  <c r="F309" s="1"/>
  <c r="G6" i="34" s="1"/>
  <c r="C325" i="3"/>
  <c r="C326" s="1"/>
  <c r="B322"/>
  <c r="C342"/>
  <c r="C351" s="1"/>
  <c r="D4" i="37" s="1"/>
  <c r="C345" i="3"/>
  <c r="C346" s="1"/>
  <c r="C347" s="1"/>
  <c r="C348" s="1"/>
  <c r="C349" s="1"/>
  <c r="C350" s="1"/>
  <c r="M365"/>
  <c r="M366"/>
  <c r="F403"/>
  <c r="F406"/>
  <c r="F407" s="1"/>
  <c r="F408" s="1"/>
  <c r="F409" s="1"/>
  <c r="F410" s="1"/>
  <c r="F411" s="1"/>
  <c r="L427"/>
  <c r="L428" s="1"/>
  <c r="K424"/>
  <c r="B445"/>
  <c r="B448"/>
  <c r="B449" s="1"/>
  <c r="P448"/>
  <c r="P449" s="1"/>
  <c r="P450" s="1"/>
  <c r="P451" s="1"/>
  <c r="P452" s="1"/>
  <c r="P453" s="1"/>
  <c r="G9" i="40" s="1"/>
  <c r="D89" i="5"/>
  <c r="D90" s="1"/>
  <c r="D91" s="1"/>
  <c r="D92" s="1"/>
  <c r="D93" s="1"/>
  <c r="D94" s="1"/>
  <c r="E7" i="25" s="1"/>
  <c r="D106" i="5"/>
  <c r="D107" s="1"/>
  <c r="D108" s="1"/>
  <c r="D109" s="1"/>
  <c r="D110" s="1"/>
  <c r="D111" s="1"/>
  <c r="E8" i="25" s="1"/>
  <c r="AF127" i="5"/>
  <c r="AF136" s="1"/>
  <c r="T175"/>
  <c r="T179"/>
  <c r="S175"/>
  <c r="AC203"/>
  <c r="AQ245"/>
  <c r="AQ246" s="1"/>
  <c r="AQ247" s="1"/>
  <c r="AQ248" s="1"/>
  <c r="AQ249" s="1"/>
  <c r="C270"/>
  <c r="C275" s="1"/>
  <c r="I291"/>
  <c r="I300" s="1"/>
  <c r="I295"/>
  <c r="I296" s="1"/>
  <c r="I297" s="1"/>
  <c r="I298" s="1"/>
  <c r="I299" s="1"/>
  <c r="AP139" i="3"/>
  <c r="AP182"/>
  <c r="AP183" s="1"/>
  <c r="F221"/>
  <c r="F222" s="1"/>
  <c r="F223" s="1"/>
  <c r="F224" s="1"/>
  <c r="AS238"/>
  <c r="AS241"/>
  <c r="AS242" s="1"/>
  <c r="AS243" s="1"/>
  <c r="AS244" s="1"/>
  <c r="AS245" s="1"/>
  <c r="AS246" s="1"/>
  <c r="B216" i="5"/>
  <c r="B225" s="1"/>
  <c r="E10" i="28" s="1"/>
  <c r="B220" i="5"/>
  <c r="B221" s="1"/>
  <c r="B222" s="1"/>
  <c r="B223" s="1"/>
  <c r="B224" s="1"/>
  <c r="D220"/>
  <c r="D221" s="1"/>
  <c r="D222" s="1"/>
  <c r="D223" s="1"/>
  <c r="D224" s="1"/>
  <c r="E8" i="27" s="1"/>
  <c r="C220" i="5"/>
  <c r="C221" s="1"/>
  <c r="C222" s="1"/>
  <c r="C223" s="1"/>
  <c r="C224" s="1"/>
  <c r="E7" i="27" s="1"/>
  <c r="V159" i="3"/>
  <c r="V162"/>
  <c r="V163" s="1"/>
  <c r="Q182"/>
  <c r="Q183"/>
  <c r="Q184" s="1"/>
  <c r="Q185" s="1"/>
  <c r="Q186" s="1"/>
  <c r="Q187" s="1"/>
  <c r="P179"/>
  <c r="B200"/>
  <c r="B201" s="1"/>
  <c r="C200"/>
  <c r="C201" s="1"/>
  <c r="C202" s="1"/>
  <c r="C203" s="1"/>
  <c r="C204" s="1"/>
  <c r="B202"/>
  <c r="B203" s="1"/>
  <c r="B204" s="1"/>
  <c r="P221"/>
  <c r="V241"/>
  <c r="V242" s="1"/>
  <c r="U238"/>
  <c r="U247" s="1"/>
  <c r="F283"/>
  <c r="F284" s="1"/>
  <c r="E280"/>
  <c r="E289" s="1"/>
  <c r="X203" i="5"/>
  <c r="AF245"/>
  <c r="AF246" s="1"/>
  <c r="AF247" s="1"/>
  <c r="O468"/>
  <c r="N119" i="3"/>
  <c r="M119"/>
  <c r="M128" s="1"/>
  <c r="B162"/>
  <c r="B163" s="1"/>
  <c r="AW162"/>
  <c r="AW163"/>
  <c r="AW164" s="1"/>
  <c r="AW165" s="1"/>
  <c r="AW166" s="1"/>
  <c r="AW167" s="1"/>
  <c r="AV162"/>
  <c r="AV163" s="1"/>
  <c r="AV164" s="1"/>
  <c r="AV165" s="1"/>
  <c r="AV166" s="1"/>
  <c r="AV167" s="1"/>
  <c r="AU162"/>
  <c r="AU163"/>
  <c r="AU164" s="1"/>
  <c r="AU165" s="1"/>
  <c r="AU166" s="1"/>
  <c r="AU167" s="1"/>
  <c r="AR162"/>
  <c r="AR163" s="1"/>
  <c r="AR164" s="1"/>
  <c r="AR165"/>
  <c r="AR166" s="1"/>
  <c r="AR167" s="1"/>
  <c r="AQ162"/>
  <c r="AQ163" s="1"/>
  <c r="AQ164" s="1"/>
  <c r="AQ165" s="1"/>
  <c r="AQ166" s="1"/>
  <c r="AQ167" s="1"/>
  <c r="AP162"/>
  <c r="AP163" s="1"/>
  <c r="AP164" s="1"/>
  <c r="AP165"/>
  <c r="AP166" s="1"/>
  <c r="AP167" s="1"/>
  <c r="AO162"/>
  <c r="AO163" s="1"/>
  <c r="AO164" s="1"/>
  <c r="AO165" s="1"/>
  <c r="AO166" s="1"/>
  <c r="AO167" s="1"/>
  <c r="AN162"/>
  <c r="AN163" s="1"/>
  <c r="AN164" s="1"/>
  <c r="AN165" s="1"/>
  <c r="AN166" s="1"/>
  <c r="AN167" s="1"/>
  <c r="B31" i="23" s="1"/>
  <c r="O182" i="3"/>
  <c r="O183" s="1"/>
  <c r="AD220"/>
  <c r="AD221" s="1"/>
  <c r="AC217"/>
  <c r="R241"/>
  <c r="R242" s="1"/>
  <c r="Q238"/>
  <c r="I259"/>
  <c r="I262"/>
  <c r="I263"/>
  <c r="H259"/>
  <c r="G427"/>
  <c r="G428" s="1"/>
  <c r="M127" i="5"/>
  <c r="N179"/>
  <c r="N203"/>
  <c r="J139" i="3"/>
  <c r="I139"/>
  <c r="AB139"/>
  <c r="Q162"/>
  <c r="Q163" s="1"/>
  <c r="Q168" s="1"/>
  <c r="P159"/>
  <c r="P162"/>
  <c r="P163"/>
  <c r="P168"/>
  <c r="B28" i="24" s="1"/>
  <c r="O159" i="3"/>
  <c r="AJ162"/>
  <c r="AJ163"/>
  <c r="N182"/>
  <c r="N183" s="1"/>
  <c r="M179"/>
  <c r="AF182"/>
  <c r="AF183"/>
  <c r="AE179"/>
  <c r="M217"/>
  <c r="M221"/>
  <c r="AC220"/>
  <c r="AC221" s="1"/>
  <c r="AC222" s="1"/>
  <c r="AC223" s="1"/>
  <c r="AS217"/>
  <c r="AS220"/>
  <c r="AS221" s="1"/>
  <c r="Q241"/>
  <c r="Q242" s="1"/>
  <c r="AI238"/>
  <c r="AI241"/>
  <c r="AI242" s="1"/>
  <c r="E262"/>
  <c r="E263"/>
  <c r="U262"/>
  <c r="U263" s="1"/>
  <c r="AM259"/>
  <c r="AM262"/>
  <c r="AM263" s="1"/>
  <c r="C280"/>
  <c r="C283"/>
  <c r="C284" s="1"/>
  <c r="M325"/>
  <c r="M326"/>
  <c r="L322"/>
  <c r="E365"/>
  <c r="E366" s="1"/>
  <c r="H382"/>
  <c r="H385"/>
  <c r="H386" s="1"/>
  <c r="H387" s="1"/>
  <c r="H388" s="1"/>
  <c r="H389" s="1"/>
  <c r="H390" s="1"/>
  <c r="E8" i="36" s="1"/>
  <c r="G382" i="3"/>
  <c r="B406"/>
  <c r="B407" s="1"/>
  <c r="P406"/>
  <c r="P407" s="1"/>
  <c r="P408" s="1"/>
  <c r="P409" s="1"/>
  <c r="P410" s="1"/>
  <c r="P411" s="1"/>
  <c r="O406"/>
  <c r="O407"/>
  <c r="O408"/>
  <c r="O409" s="1"/>
  <c r="O410" s="1"/>
  <c r="O411" s="1"/>
  <c r="N406"/>
  <c r="N407" s="1"/>
  <c r="N408" s="1"/>
  <c r="N409"/>
  <c r="N410"/>
  <c r="N411" s="1"/>
  <c r="M406"/>
  <c r="M407" s="1"/>
  <c r="M408" s="1"/>
  <c r="M409" s="1"/>
  <c r="M410" s="1"/>
  <c r="M411"/>
  <c r="L406"/>
  <c r="L407" s="1"/>
  <c r="L408" s="1"/>
  <c r="L409" s="1"/>
  <c r="L410" s="1"/>
  <c r="L411" s="1"/>
  <c r="K406"/>
  <c r="K407"/>
  <c r="K408" s="1"/>
  <c r="K409" s="1"/>
  <c r="K410" s="1"/>
  <c r="K411" s="1"/>
  <c r="I406"/>
  <c r="I407"/>
  <c r="I408" s="1"/>
  <c r="I409" s="1"/>
  <c r="I410" s="1"/>
  <c r="I411" s="1"/>
  <c r="H406"/>
  <c r="H407" s="1"/>
  <c r="G406"/>
  <c r="G407" s="1"/>
  <c r="G408" s="1"/>
  <c r="G409" s="1"/>
  <c r="G410" s="1"/>
  <c r="G411" s="1"/>
  <c r="E406"/>
  <c r="E407" s="1"/>
  <c r="D406"/>
  <c r="D407" s="1"/>
  <c r="D408" s="1"/>
  <c r="D409"/>
  <c r="D410"/>
  <c r="D411" s="1"/>
  <c r="C406"/>
  <c r="C407" s="1"/>
  <c r="C408" s="1"/>
  <c r="C409" s="1"/>
  <c r="C410" s="1"/>
  <c r="C411" s="1"/>
  <c r="B408"/>
  <c r="B409" s="1"/>
  <c r="B410" s="1"/>
  <c r="B411" s="1"/>
  <c r="E427"/>
  <c r="E428" s="1"/>
  <c r="D424"/>
  <c r="N448"/>
  <c r="N449" s="1"/>
  <c r="T151" i="5"/>
  <c r="T160" s="1"/>
  <c r="S151"/>
  <c r="S160" s="1"/>
  <c r="D175"/>
  <c r="D179"/>
  <c r="M203"/>
  <c r="F241"/>
  <c r="F245"/>
  <c r="F246" s="1"/>
  <c r="F247" s="1"/>
  <c r="F248" s="1"/>
  <c r="F249" s="1"/>
  <c r="B345"/>
  <c r="O345"/>
  <c r="O346"/>
  <c r="O347" s="1"/>
  <c r="O348" s="1"/>
  <c r="O349" s="1"/>
  <c r="I21" i="34" s="1"/>
  <c r="N345" i="5"/>
  <c r="N346" s="1"/>
  <c r="N347" s="1"/>
  <c r="N348" s="1"/>
  <c r="N349" s="1"/>
  <c r="H21" i="34" s="1"/>
  <c r="M345" i="5"/>
  <c r="M346" s="1"/>
  <c r="M347" s="1"/>
  <c r="M348" s="1"/>
  <c r="M349" s="1"/>
  <c r="G21" i="34" s="1"/>
  <c r="L345" i="5"/>
  <c r="L346" s="1"/>
  <c r="L347" s="1"/>
  <c r="L348" s="1"/>
  <c r="L349" s="1"/>
  <c r="F21" i="34" s="1"/>
  <c r="K345" i="5"/>
  <c r="K346" s="1"/>
  <c r="K347" s="1"/>
  <c r="K348" s="1"/>
  <c r="K349" s="1"/>
  <c r="J345"/>
  <c r="J346" s="1"/>
  <c r="J347" s="1"/>
  <c r="J348" s="1"/>
  <c r="J349" s="1"/>
  <c r="I345"/>
  <c r="I346"/>
  <c r="I347" s="1"/>
  <c r="I348" s="1"/>
  <c r="I349" s="1"/>
  <c r="C21" i="34" s="1"/>
  <c r="H345" i="5"/>
  <c r="H346" s="1"/>
  <c r="H347" s="1"/>
  <c r="H348" s="1"/>
  <c r="H349" s="1"/>
  <c r="I8" i="34" s="1"/>
  <c r="G345" i="5"/>
  <c r="G346"/>
  <c r="G347" s="1"/>
  <c r="G348" s="1"/>
  <c r="G349" s="1"/>
  <c r="H8" i="34" s="1"/>
  <c r="F345" i="5"/>
  <c r="F346" s="1"/>
  <c r="F347" s="1"/>
  <c r="F348" s="1"/>
  <c r="F349" s="1"/>
  <c r="G8" i="34" s="1"/>
  <c r="E345" i="5"/>
  <c r="D345"/>
  <c r="C345"/>
  <c r="C346" s="1"/>
  <c r="C347" s="1"/>
  <c r="C348" s="1"/>
  <c r="C349" s="1"/>
  <c r="D8" i="34" s="1"/>
  <c r="B394" i="5"/>
  <c r="B395" s="1"/>
  <c r="B396" s="1"/>
  <c r="B397" s="1"/>
  <c r="B398" s="1"/>
  <c r="M394"/>
  <c r="M395" s="1"/>
  <c r="M396" s="1"/>
  <c r="M397" s="1"/>
  <c r="M398" s="1"/>
  <c r="L394"/>
  <c r="L395" s="1"/>
  <c r="L396" s="1"/>
  <c r="L397" s="1"/>
  <c r="L398" s="1"/>
  <c r="K394"/>
  <c r="J394"/>
  <c r="J395" s="1"/>
  <c r="J396" s="1"/>
  <c r="J397" s="1"/>
  <c r="J398" s="1"/>
  <c r="I394"/>
  <c r="I395" s="1"/>
  <c r="I396" s="1"/>
  <c r="I397" s="1"/>
  <c r="I398" s="1"/>
  <c r="H394"/>
  <c r="G394"/>
  <c r="G395" s="1"/>
  <c r="G396" s="1"/>
  <c r="G397" s="1"/>
  <c r="G398" s="1"/>
  <c r="F394"/>
  <c r="F395" s="1"/>
  <c r="F396" s="1"/>
  <c r="F397" s="1"/>
  <c r="F398" s="1"/>
  <c r="E394"/>
  <c r="E395" s="1"/>
  <c r="E396" s="1"/>
  <c r="E397" s="1"/>
  <c r="E398" s="1"/>
  <c r="D394"/>
  <c r="D395"/>
  <c r="D396" s="1"/>
  <c r="D397" s="1"/>
  <c r="D398" s="1"/>
  <c r="C394"/>
  <c r="C395" s="1"/>
  <c r="C396" s="1"/>
  <c r="C397" s="1"/>
  <c r="C398" s="1"/>
  <c r="F119" i="3"/>
  <c r="F128" s="1"/>
  <c r="E119"/>
  <c r="Y139"/>
  <c r="X139"/>
  <c r="X148" s="1"/>
  <c r="X179"/>
  <c r="X182"/>
  <c r="X183" s="1"/>
  <c r="X188" s="1"/>
  <c r="V220"/>
  <c r="V221" s="1"/>
  <c r="AB238"/>
  <c r="AB241"/>
  <c r="AB242" s="1"/>
  <c r="Q259"/>
  <c r="Q262"/>
  <c r="Q263" s="1"/>
  <c r="L280"/>
  <c r="L283"/>
  <c r="L284" s="1"/>
  <c r="L285" s="1"/>
  <c r="L286" s="1"/>
  <c r="I301"/>
  <c r="I304"/>
  <c r="I305" s="1"/>
  <c r="H301"/>
  <c r="H310" s="1"/>
  <c r="I8" i="35" s="1"/>
  <c r="G345" i="3"/>
  <c r="G346" s="1"/>
  <c r="G347" s="1"/>
  <c r="G348" s="1"/>
  <c r="G349" s="1"/>
  <c r="F345"/>
  <c r="F346" s="1"/>
  <c r="D151" i="5"/>
  <c r="AO295"/>
  <c r="AN291"/>
  <c r="O128" i="3"/>
  <c r="AH139"/>
  <c r="AH148" s="1"/>
  <c r="AV220"/>
  <c r="AV221"/>
  <c r="E241"/>
  <c r="E242" s="1"/>
  <c r="D238"/>
  <c r="J262"/>
  <c r="J263" s="1"/>
  <c r="AR262"/>
  <c r="AR263" s="1"/>
  <c r="AR264" s="1"/>
  <c r="AR265" s="1"/>
  <c r="AR266" s="1"/>
  <c r="AR267" s="1"/>
  <c r="AQ259"/>
  <c r="B301"/>
  <c r="B305"/>
  <c r="B306" s="1"/>
  <c r="O304"/>
  <c r="O305" s="1"/>
  <c r="O306" s="1"/>
  <c r="O307" s="1"/>
  <c r="O308" s="1"/>
  <c r="O309" s="1"/>
  <c r="I19" i="34" s="1"/>
  <c r="N304" i="3"/>
  <c r="N305" s="1"/>
  <c r="N306" s="1"/>
  <c r="N307" s="1"/>
  <c r="N308" s="1"/>
  <c r="N309" s="1"/>
  <c r="H19" i="34" s="1"/>
  <c r="M304" i="3"/>
  <c r="M305"/>
  <c r="L304"/>
  <c r="L305" s="1"/>
  <c r="L306" s="1"/>
  <c r="L307" s="1"/>
  <c r="L308" s="1"/>
  <c r="L309" s="1"/>
  <c r="F19" i="34" s="1"/>
  <c r="K304" i="3"/>
  <c r="K305"/>
  <c r="K306" s="1"/>
  <c r="K307" s="1"/>
  <c r="K308" s="1"/>
  <c r="K309" s="1"/>
  <c r="E19" i="34" s="1"/>
  <c r="J304" i="3"/>
  <c r="J305" s="1"/>
  <c r="J306" s="1"/>
  <c r="J307" s="1"/>
  <c r="J308" s="1"/>
  <c r="J309" s="1"/>
  <c r="D19" i="34" s="1"/>
  <c r="H304" i="3"/>
  <c r="H305"/>
  <c r="H306" s="1"/>
  <c r="H307" s="1"/>
  <c r="H308" s="1"/>
  <c r="H309" s="1"/>
  <c r="G306"/>
  <c r="G307" s="1"/>
  <c r="G308" s="1"/>
  <c r="G309" s="1"/>
  <c r="H6" i="34" s="1"/>
  <c r="E305" i="3"/>
  <c r="D305"/>
  <c r="D306" s="1"/>
  <c r="D307" s="1"/>
  <c r="D308" s="1"/>
  <c r="D309" s="1"/>
  <c r="E6" i="34" s="1"/>
  <c r="C305" i="3"/>
  <c r="C306"/>
  <c r="C307" s="1"/>
  <c r="C308"/>
  <c r="C309"/>
  <c r="B307"/>
  <c r="B308" s="1"/>
  <c r="B309" s="1"/>
  <c r="C6" i="34" s="1"/>
  <c r="H365" i="3"/>
  <c r="H366"/>
  <c r="H367" s="1"/>
  <c r="H368" s="1"/>
  <c r="H369" s="1"/>
  <c r="H370" s="1"/>
  <c r="E5" i="36" s="1"/>
  <c r="M385" i="3"/>
  <c r="M386" s="1"/>
  <c r="M387" s="1"/>
  <c r="C89" i="5"/>
  <c r="C90" s="1"/>
  <c r="C91" s="1"/>
  <c r="C92" s="1"/>
  <c r="C93" s="1"/>
  <c r="C94" s="1"/>
  <c r="D7" i="25" s="1"/>
  <c r="S179" i="5"/>
  <c r="AC119" i="3"/>
  <c r="AO159"/>
  <c r="N221"/>
  <c r="N222" s="1"/>
  <c r="AT220"/>
  <c r="AT221"/>
  <c r="AQ262"/>
  <c r="AQ263" s="1"/>
  <c r="AQ264" s="1"/>
  <c r="AQ265" s="1"/>
  <c r="AQ266" s="1"/>
  <c r="AQ267" s="1"/>
  <c r="D280"/>
  <c r="D289" s="1"/>
  <c r="D283"/>
  <c r="D284" s="1"/>
  <c r="D285" s="1"/>
  <c r="D286" s="1"/>
  <c r="D287" s="1"/>
  <c r="D288" s="1"/>
  <c r="O325"/>
  <c r="O326" s="1"/>
  <c r="O327" s="1"/>
  <c r="O328" s="1"/>
  <c r="O329" s="1"/>
  <c r="O330" s="1"/>
  <c r="I20" i="34" s="1"/>
  <c r="O448" i="3"/>
  <c r="O449"/>
  <c r="O454" s="1"/>
  <c r="AA139"/>
  <c r="O162"/>
  <c r="O163" s="1"/>
  <c r="N159"/>
  <c r="AI162"/>
  <c r="AI163" s="1"/>
  <c r="I179"/>
  <c r="I182"/>
  <c r="I183" s="1"/>
  <c r="I184" s="1"/>
  <c r="I185" s="1"/>
  <c r="I186" s="1"/>
  <c r="I187" s="1"/>
  <c r="D7" i="23" s="1"/>
  <c r="H179" i="3"/>
  <c r="AB182"/>
  <c r="AB183" s="1"/>
  <c r="AA182"/>
  <c r="AA183" s="1"/>
  <c r="Z179"/>
  <c r="AU182"/>
  <c r="AU183" s="1"/>
  <c r="AU184" s="1"/>
  <c r="AU185" s="1"/>
  <c r="AU186" s="1"/>
  <c r="AU187" s="1"/>
  <c r="I221"/>
  <c r="H217"/>
  <c r="H226" s="1"/>
  <c r="Y217"/>
  <c r="Y226" s="1"/>
  <c r="Y220"/>
  <c r="Y221" s="1"/>
  <c r="Y222" s="1"/>
  <c r="Y223" s="1"/>
  <c r="X217"/>
  <c r="AO217"/>
  <c r="AO226" s="1"/>
  <c r="AO220"/>
  <c r="AO221" s="1"/>
  <c r="AN217"/>
  <c r="O241"/>
  <c r="O242" s="1"/>
  <c r="O243" s="1"/>
  <c r="O244" s="1"/>
  <c r="O245" s="1"/>
  <c r="O246" s="1"/>
  <c r="AG238"/>
  <c r="AG241"/>
  <c r="AG242" s="1"/>
  <c r="AG243" s="1"/>
  <c r="AG244" s="1"/>
  <c r="AG245" s="1"/>
  <c r="AG246" s="1"/>
  <c r="D262"/>
  <c r="D263"/>
  <c r="D268"/>
  <c r="T262"/>
  <c r="T263" s="1"/>
  <c r="AL262"/>
  <c r="AL263"/>
  <c r="O283"/>
  <c r="O284" s="1"/>
  <c r="L325"/>
  <c r="L326"/>
  <c r="K322"/>
  <c r="L345"/>
  <c r="L346" s="1"/>
  <c r="L347" s="1"/>
  <c r="L348" s="1"/>
  <c r="L349" s="1"/>
  <c r="L350" s="1"/>
  <c r="K342"/>
  <c r="D365"/>
  <c r="D366" s="1"/>
  <c r="C362"/>
  <c r="F385"/>
  <c r="F386" s="1"/>
  <c r="N403"/>
  <c r="N412" s="1"/>
  <c r="D427"/>
  <c r="D428" s="1"/>
  <c r="C424"/>
  <c r="J445"/>
  <c r="J448"/>
  <c r="J449" s="1"/>
  <c r="P151" i="5"/>
  <c r="C179"/>
  <c r="C180" s="1"/>
  <c r="C181" s="1"/>
  <c r="C182" s="1"/>
  <c r="C183" s="1"/>
  <c r="C4" i="23" s="1"/>
  <c r="AT179" i="5"/>
  <c r="H203"/>
  <c r="H204" s="1"/>
  <c r="H205" s="1"/>
  <c r="H206" s="1"/>
  <c r="H207" s="1"/>
  <c r="E27" i="23" s="1"/>
  <c r="AT203" i="5"/>
  <c r="AK245"/>
  <c r="AK246" s="1"/>
  <c r="AK247" s="1"/>
  <c r="AK248" s="1"/>
  <c r="AK249" s="1"/>
  <c r="AJ245"/>
  <c r="AJ246" s="1"/>
  <c r="AJ247" s="1"/>
  <c r="AJ248" s="1"/>
  <c r="AJ249" s="1"/>
  <c r="AI245"/>
  <c r="AI246" s="1"/>
  <c r="AI247" s="1"/>
  <c r="AI248" s="1"/>
  <c r="AI249" s="1"/>
  <c r="AH245"/>
  <c r="AH246" s="1"/>
  <c r="AH247" s="1"/>
  <c r="AH248" s="1"/>
  <c r="AH249" s="1"/>
  <c r="AG245"/>
  <c r="AG246" s="1"/>
  <c r="AG247" s="1"/>
  <c r="AG248" s="1"/>
  <c r="AG249" s="1"/>
  <c r="AE245"/>
  <c r="AE246" s="1"/>
  <c r="AD245"/>
  <c r="AD246" s="1"/>
  <c r="AD247" s="1"/>
  <c r="AD248" s="1"/>
  <c r="AD249" s="1"/>
  <c r="AC245"/>
  <c r="AC246"/>
  <c r="AC247" s="1"/>
  <c r="AC248" s="1"/>
  <c r="AC249" s="1"/>
  <c r="AB245"/>
  <c r="AB246" s="1"/>
  <c r="AA245"/>
  <c r="AJ270"/>
  <c r="AI266"/>
  <c r="AI275" s="1"/>
  <c r="AK119" i="3"/>
  <c r="F148"/>
  <c r="AE159"/>
  <c r="AE168" s="1"/>
  <c r="AE162"/>
  <c r="AE163" s="1"/>
  <c r="AI262"/>
  <c r="AI263" s="1"/>
  <c r="AH262"/>
  <c r="AH263" s="1"/>
  <c r="AH268" s="1"/>
  <c r="AG259"/>
  <c r="AG262"/>
  <c r="AG263"/>
  <c r="F325"/>
  <c r="F326" s="1"/>
  <c r="F327" s="1"/>
  <c r="F328" s="1"/>
  <c r="F329" s="1"/>
  <c r="F330" s="1"/>
  <c r="K403"/>
  <c r="K412" s="1"/>
  <c r="O427"/>
  <c r="O428"/>
  <c r="G448"/>
  <c r="G449" s="1"/>
  <c r="G450" s="1"/>
  <c r="G451" s="1"/>
  <c r="G452" s="1"/>
  <c r="G453" s="1"/>
  <c r="C8" i="40" s="1"/>
  <c r="AN203" i="5"/>
  <c r="Y270"/>
  <c r="Y271" s="1"/>
  <c r="Y272" s="1"/>
  <c r="Y273" s="1"/>
  <c r="Y274" s="1"/>
  <c r="O139" i="3"/>
  <c r="C162"/>
  <c r="C163" s="1"/>
  <c r="AJ182"/>
  <c r="AJ183" s="1"/>
  <c r="AI179"/>
  <c r="AI188" s="1"/>
  <c r="AI182"/>
  <c r="AI183" s="1"/>
  <c r="AF220"/>
  <c r="AF221" s="1"/>
  <c r="AO241"/>
  <c r="AO242" s="1"/>
  <c r="AO243" s="1"/>
  <c r="AO244" s="1"/>
  <c r="AO245" s="1"/>
  <c r="AO246" s="1"/>
  <c r="AN241"/>
  <c r="AN242" s="1"/>
  <c r="AN243" s="1"/>
  <c r="AN244" s="1"/>
  <c r="AN245" s="1"/>
  <c r="AN246" s="1"/>
  <c r="I5" i="32" s="1"/>
  <c r="Z262" i="3"/>
  <c r="Z263" s="1"/>
  <c r="Y259"/>
  <c r="B345"/>
  <c r="B346" s="1"/>
  <c r="B347" s="1"/>
  <c r="K345"/>
  <c r="K346" s="1"/>
  <c r="K347" s="1"/>
  <c r="K348" s="1"/>
  <c r="K349" s="1"/>
  <c r="K350" s="1"/>
  <c r="J345"/>
  <c r="J346"/>
  <c r="J347" s="1"/>
  <c r="J348" s="1"/>
  <c r="J349" s="1"/>
  <c r="J350" s="1"/>
  <c r="I345"/>
  <c r="I346" s="1"/>
  <c r="I347" s="1"/>
  <c r="I348"/>
  <c r="I349" s="1"/>
  <c r="I350" s="1"/>
  <c r="H345"/>
  <c r="H346" s="1"/>
  <c r="H347" s="1"/>
  <c r="H348" s="1"/>
  <c r="H349" s="1"/>
  <c r="H350" s="1"/>
  <c r="G350"/>
  <c r="D345"/>
  <c r="D346" s="1"/>
  <c r="D347" s="1"/>
  <c r="D348" s="1"/>
  <c r="D349" s="1"/>
  <c r="D350" s="1"/>
  <c r="B348"/>
  <c r="B349" s="1"/>
  <c r="B350" s="1"/>
  <c r="H427"/>
  <c r="H428" s="1"/>
  <c r="H433" s="1"/>
  <c r="C72" i="5"/>
  <c r="C73" s="1"/>
  <c r="C74" s="1"/>
  <c r="C75" s="1"/>
  <c r="C76" s="1"/>
  <c r="C77" s="1"/>
  <c r="B69"/>
  <c r="B78" s="1"/>
  <c r="B73"/>
  <c r="D72"/>
  <c r="D73" s="1"/>
  <c r="D74" s="1"/>
  <c r="D75" s="1"/>
  <c r="D76" s="1"/>
  <c r="D77" s="1"/>
  <c r="B74"/>
  <c r="B75" s="1"/>
  <c r="B76" s="1"/>
  <c r="B77" s="1"/>
  <c r="G418"/>
  <c r="AU119" i="3"/>
  <c r="U162"/>
  <c r="U163" s="1"/>
  <c r="T159"/>
  <c r="AG182"/>
  <c r="AG183"/>
  <c r="AG188" s="1"/>
  <c r="AJ238"/>
  <c r="AJ241"/>
  <c r="AJ242" s="1"/>
  <c r="Y262"/>
  <c r="Y263" s="1"/>
  <c r="G365"/>
  <c r="G366"/>
  <c r="F362"/>
  <c r="I385"/>
  <c r="I386" s="1"/>
  <c r="I387" s="1"/>
  <c r="I388" s="1"/>
  <c r="I389" s="1"/>
  <c r="I390" s="1"/>
  <c r="F8" i="36" s="1"/>
  <c r="U151" i="5"/>
  <c r="X245"/>
  <c r="X246" s="1"/>
  <c r="X247" s="1"/>
  <c r="X248" s="1"/>
  <c r="X249" s="1"/>
  <c r="J128" i="3"/>
  <c r="I119"/>
  <c r="Z119"/>
  <c r="H139"/>
  <c r="G119"/>
  <c r="AM119"/>
  <c r="AM128" s="1"/>
  <c r="G139"/>
  <c r="Z139"/>
  <c r="AQ139"/>
  <c r="M162"/>
  <c r="M163" s="1"/>
  <c r="AG162"/>
  <c r="AG163" s="1"/>
  <c r="AF159"/>
  <c r="AF162"/>
  <c r="AF163" s="1"/>
  <c r="H182"/>
  <c r="H183" s="1"/>
  <c r="Z182"/>
  <c r="Z183" s="1"/>
  <c r="Z188"/>
  <c r="AT182"/>
  <c r="AT183" s="1"/>
  <c r="AT184" s="1"/>
  <c r="AT188"/>
  <c r="AS179"/>
  <c r="AS182"/>
  <c r="AS183" s="1"/>
  <c r="H221"/>
  <c r="X220"/>
  <c r="X221" s="1"/>
  <c r="X222" s="1"/>
  <c r="X223" s="1"/>
  <c r="X224" s="1"/>
  <c r="X225" s="1"/>
  <c r="W217"/>
  <c r="AN220"/>
  <c r="AN221" s="1"/>
  <c r="AN222" s="1"/>
  <c r="AN223" s="1"/>
  <c r="AN224" s="1"/>
  <c r="AN225" s="1"/>
  <c r="N241"/>
  <c r="N242" s="1"/>
  <c r="M238"/>
  <c r="AF241"/>
  <c r="AF242" s="1"/>
  <c r="AF243" s="1"/>
  <c r="AF244" s="1"/>
  <c r="AF245" s="1"/>
  <c r="AF246" s="1"/>
  <c r="AW241"/>
  <c r="AW242"/>
  <c r="AW243" s="1"/>
  <c r="AW244" s="1"/>
  <c r="AW245" s="1"/>
  <c r="AW246" s="1"/>
  <c r="B262"/>
  <c r="B263" s="1"/>
  <c r="AW262"/>
  <c r="AW263"/>
  <c r="AV262"/>
  <c r="AV263" s="1"/>
  <c r="AV264" s="1"/>
  <c r="AV265" s="1"/>
  <c r="AV266" s="1"/>
  <c r="AV267" s="1"/>
  <c r="AU267"/>
  <c r="AS262"/>
  <c r="AS263" s="1"/>
  <c r="AS264" s="1"/>
  <c r="AS265"/>
  <c r="AS266"/>
  <c r="AS267" s="1"/>
  <c r="AP262"/>
  <c r="AP263"/>
  <c r="AO262"/>
  <c r="AO263" s="1"/>
  <c r="AO264" s="1"/>
  <c r="AO265" s="1"/>
  <c r="AO266" s="1"/>
  <c r="AO267" s="1"/>
  <c r="AN262"/>
  <c r="AN263" s="1"/>
  <c r="R262"/>
  <c r="R263" s="1"/>
  <c r="AJ262"/>
  <c r="AJ263"/>
  <c r="N283"/>
  <c r="N284" s="1"/>
  <c r="N285" s="1"/>
  <c r="N286" s="1"/>
  <c r="N287" s="1"/>
  <c r="N288" s="1"/>
  <c r="J301"/>
  <c r="G325"/>
  <c r="G326" s="1"/>
  <c r="G327" s="1"/>
  <c r="G328" s="1"/>
  <c r="G329" s="1"/>
  <c r="G330" s="1"/>
  <c r="J342"/>
  <c r="E385"/>
  <c r="E386" s="1"/>
  <c r="P427"/>
  <c r="P428"/>
  <c r="P429" s="1"/>
  <c r="I448"/>
  <c r="I449" s="1"/>
  <c r="E151" i="5"/>
  <c r="E160" s="1"/>
  <c r="AJ175"/>
  <c r="AJ179"/>
  <c r="AS203"/>
  <c r="AS204" s="1"/>
  <c r="AS205" s="1"/>
  <c r="AS206" s="1"/>
  <c r="AS207" s="1"/>
  <c r="AR199"/>
  <c r="AI270"/>
  <c r="K370"/>
  <c r="K371" s="1"/>
  <c r="K372" s="1"/>
  <c r="K373" s="1"/>
  <c r="K374" s="1"/>
  <c r="E22" i="34" s="1"/>
  <c r="R295" i="5"/>
  <c r="R296" s="1"/>
  <c r="R297" s="1"/>
  <c r="R298" s="1"/>
  <c r="R299" s="1"/>
  <c r="K341"/>
  <c r="K350" s="1"/>
  <c r="Q139" i="3"/>
  <c r="Q148" s="1"/>
  <c r="AR148"/>
  <c r="D162"/>
  <c r="D163" s="1"/>
  <c r="N162"/>
  <c r="N163"/>
  <c r="N164" s="1"/>
  <c r="Y162"/>
  <c r="Y163" s="1"/>
  <c r="Y164" s="1"/>
  <c r="Y165" s="1"/>
  <c r="Y166" s="1"/>
  <c r="Y167" s="1"/>
  <c r="X159"/>
  <c r="X162"/>
  <c r="X163" s="1"/>
  <c r="W159"/>
  <c r="W162"/>
  <c r="W163" s="1"/>
  <c r="W164" s="1"/>
  <c r="W165" s="1"/>
  <c r="W166" s="1"/>
  <c r="W167" s="1"/>
  <c r="B24" i="23" s="1"/>
  <c r="AH162" i="3"/>
  <c r="AH163" s="1"/>
  <c r="AH164" s="1"/>
  <c r="AH165" s="1"/>
  <c r="AR168"/>
  <c r="G182"/>
  <c r="G183" s="1"/>
  <c r="G184" s="1"/>
  <c r="G185" s="1"/>
  <c r="G186" s="1"/>
  <c r="G187" s="1"/>
  <c r="D22" i="23" s="1"/>
  <c r="P182" i="3"/>
  <c r="P183" s="1"/>
  <c r="Y182"/>
  <c r="Y183" s="1"/>
  <c r="Y188" s="1"/>
  <c r="AH182"/>
  <c r="AH183" s="1"/>
  <c r="AR182"/>
  <c r="AR183" s="1"/>
  <c r="AR184" s="1"/>
  <c r="AR185" s="1"/>
  <c r="AR186" s="1"/>
  <c r="AR187" s="1"/>
  <c r="AQ182"/>
  <c r="AQ183" s="1"/>
  <c r="AQ184" s="1"/>
  <c r="AQ185" s="1"/>
  <c r="AQ186" s="1"/>
  <c r="G221"/>
  <c r="O221"/>
  <c r="W220"/>
  <c r="W221" s="1"/>
  <c r="W222" s="1"/>
  <c r="W223" s="1"/>
  <c r="W224" s="1"/>
  <c r="W225" s="1"/>
  <c r="AE220"/>
  <c r="AE221" s="1"/>
  <c r="AE222" s="1"/>
  <c r="AM220"/>
  <c r="AM221" s="1"/>
  <c r="AM222" s="1"/>
  <c r="AM223" s="1"/>
  <c r="AM224" s="1"/>
  <c r="AU220"/>
  <c r="AU221"/>
  <c r="AU222" s="1"/>
  <c r="AU223" s="1"/>
  <c r="AU224" s="1"/>
  <c r="AU225" s="1"/>
  <c r="G241"/>
  <c r="G242" s="1"/>
  <c r="G243" s="1"/>
  <c r="G244" s="1"/>
  <c r="G245" s="1"/>
  <c r="G246" s="1"/>
  <c r="P241"/>
  <c r="P242" s="1"/>
  <c r="P243" s="1"/>
  <c r="P244" s="1"/>
  <c r="Y241"/>
  <c r="Y242" s="1"/>
  <c r="Y243" s="1"/>
  <c r="Y244" s="1"/>
  <c r="Y245" s="1"/>
  <c r="Y246" s="1"/>
  <c r="X241"/>
  <c r="X242"/>
  <c r="X243" s="1"/>
  <c r="X244" s="1"/>
  <c r="X245" s="1"/>
  <c r="X246" s="1"/>
  <c r="AH241"/>
  <c r="AH242" s="1"/>
  <c r="AH247" s="1"/>
  <c r="AQ241"/>
  <c r="AQ242" s="1"/>
  <c r="C262"/>
  <c r="C263"/>
  <c r="K262"/>
  <c r="K263" s="1"/>
  <c r="S262"/>
  <c r="S263" s="1"/>
  <c r="AA262"/>
  <c r="AA263"/>
  <c r="AK262"/>
  <c r="AK263" s="1"/>
  <c r="AS268"/>
  <c r="E283"/>
  <c r="E284" s="1"/>
  <c r="E285" s="1"/>
  <c r="E286" s="1"/>
  <c r="E287" s="1"/>
  <c r="E288" s="1"/>
  <c r="M283"/>
  <c r="M284" s="1"/>
  <c r="M285" s="1"/>
  <c r="M286" s="1"/>
  <c r="M287" s="1"/>
  <c r="M288" s="1"/>
  <c r="E325"/>
  <c r="E326" s="1"/>
  <c r="E327" s="1"/>
  <c r="E328" s="1"/>
  <c r="E329" s="1"/>
  <c r="E330" s="1"/>
  <c r="F7" i="34" s="1"/>
  <c r="N325" i="3"/>
  <c r="N326"/>
  <c r="N327" s="1"/>
  <c r="N328" s="1"/>
  <c r="F365"/>
  <c r="F366" s="1"/>
  <c r="G385"/>
  <c r="G386"/>
  <c r="G391" s="1"/>
  <c r="F427"/>
  <c r="F428" s="1"/>
  <c r="N427"/>
  <c r="N428" s="1"/>
  <c r="H448"/>
  <c r="H449" s="1"/>
  <c r="P454"/>
  <c r="B22" i="5"/>
  <c r="B23" s="1"/>
  <c r="B151"/>
  <c r="O179"/>
  <c r="AE179"/>
  <c r="AE184" s="1"/>
  <c r="C25" i="24" s="1"/>
  <c r="AU179" i="5"/>
  <c r="I203"/>
  <c r="I204" s="1"/>
  <c r="I205" s="1"/>
  <c r="I206" s="1"/>
  <c r="I207" s="1"/>
  <c r="Y203"/>
  <c r="Y204" s="1"/>
  <c r="Y205" s="1"/>
  <c r="Y206" s="1"/>
  <c r="AO203"/>
  <c r="AB241"/>
  <c r="AA241"/>
  <c r="AA250" s="1"/>
  <c r="AA266"/>
  <c r="AA275" s="1"/>
  <c r="AA270"/>
  <c r="Q295"/>
  <c r="Q296" s="1"/>
  <c r="Q297" s="1"/>
  <c r="Q298" s="1"/>
  <c r="Q299" s="1"/>
  <c r="D12" i="32" s="1"/>
  <c r="P291" i="5"/>
  <c r="AW295"/>
  <c r="AW296" s="1"/>
  <c r="AW297" s="1"/>
  <c r="AW298" s="1"/>
  <c r="AW299" s="1"/>
  <c r="C341"/>
  <c r="L366"/>
  <c r="L370"/>
  <c r="H414"/>
  <c r="H418"/>
  <c r="M151"/>
  <c r="L151"/>
  <c r="L175"/>
  <c r="L179"/>
  <c r="L180" s="1"/>
  <c r="AL203"/>
  <c r="AL204" s="1"/>
  <c r="AL205" s="1"/>
  <c r="AK199"/>
  <c r="W245"/>
  <c r="W246" s="1"/>
  <c r="W247" s="1"/>
  <c r="W248" s="1"/>
  <c r="W249" s="1"/>
  <c r="N316"/>
  <c r="N320"/>
  <c r="N468"/>
  <c r="N469" s="1"/>
  <c r="N470" s="1"/>
  <c r="N471" s="1"/>
  <c r="N472" s="1"/>
  <c r="AK128" i="3"/>
  <c r="AU128"/>
  <c r="AT119"/>
  <c r="C139"/>
  <c r="W139"/>
  <c r="AE139"/>
  <c r="AM139"/>
  <c r="AM148" s="1"/>
  <c r="AV139"/>
  <c r="K162"/>
  <c r="K163" s="1"/>
  <c r="K164" s="1"/>
  <c r="K165" s="1"/>
  <c r="K166" s="1"/>
  <c r="K167" s="1"/>
  <c r="T162"/>
  <c r="T163"/>
  <c r="S159"/>
  <c r="S168" s="1"/>
  <c r="AD162"/>
  <c r="AD163"/>
  <c r="AD164" s="1"/>
  <c r="AD165" s="1"/>
  <c r="AD166" s="1"/>
  <c r="AD167" s="1"/>
  <c r="AN159"/>
  <c r="AM159"/>
  <c r="AM162"/>
  <c r="AM163"/>
  <c r="AL159"/>
  <c r="AL168" s="1"/>
  <c r="B182"/>
  <c r="B183"/>
  <c r="B184" s="1"/>
  <c r="AW182"/>
  <c r="AW183" s="1"/>
  <c r="AW184" s="1"/>
  <c r="AW185" s="1"/>
  <c r="AW186" s="1"/>
  <c r="AW187" s="1"/>
  <c r="AV182"/>
  <c r="AV183" s="1"/>
  <c r="AT185"/>
  <c r="AT186" s="1"/>
  <c r="AT187" s="1"/>
  <c r="AQ187"/>
  <c r="AP184"/>
  <c r="AP185" s="1"/>
  <c r="AP186" s="1"/>
  <c r="AP187" s="1"/>
  <c r="AN182"/>
  <c r="AN183" s="1"/>
  <c r="AN184" s="1"/>
  <c r="AN185" s="1"/>
  <c r="AN186" s="1"/>
  <c r="AN187" s="1"/>
  <c r="M182"/>
  <c r="M183" s="1"/>
  <c r="M188"/>
  <c r="V182"/>
  <c r="V183" s="1"/>
  <c r="U179"/>
  <c r="AE182"/>
  <c r="AE183"/>
  <c r="AD179"/>
  <c r="AD188" s="1"/>
  <c r="D221"/>
  <c r="D226"/>
  <c r="C217"/>
  <c r="C221"/>
  <c r="L221"/>
  <c r="T220"/>
  <c r="T221" s="1"/>
  <c r="AB220"/>
  <c r="AB221" s="1"/>
  <c r="AB222" s="1"/>
  <c r="AB223" s="1"/>
  <c r="AB224" s="1"/>
  <c r="AB225" s="1"/>
  <c r="AA217"/>
  <c r="AJ220"/>
  <c r="AJ221"/>
  <c r="AR220"/>
  <c r="AR221" s="1"/>
  <c r="D241"/>
  <c r="D242"/>
  <c r="D247" s="1"/>
  <c r="C238"/>
  <c r="M241"/>
  <c r="M242"/>
  <c r="M243" s="1"/>
  <c r="M244" s="1"/>
  <c r="M245" s="1"/>
  <c r="M246" s="1"/>
  <c r="L238"/>
  <c r="U241"/>
  <c r="U242" s="1"/>
  <c r="T238"/>
  <c r="AE241"/>
  <c r="AE242" s="1"/>
  <c r="AM241"/>
  <c r="AM242"/>
  <c r="AV241"/>
  <c r="AV242" s="1"/>
  <c r="AV243" s="1"/>
  <c r="AV244" s="1"/>
  <c r="AV245" s="1"/>
  <c r="AV246" s="1"/>
  <c r="H262"/>
  <c r="H263"/>
  <c r="H268"/>
  <c r="G259"/>
  <c r="P262"/>
  <c r="P263"/>
  <c r="P268" s="1"/>
  <c r="O259"/>
  <c r="X262"/>
  <c r="X263" s="1"/>
  <c r="X268" s="1"/>
  <c r="AF262"/>
  <c r="AF263" s="1"/>
  <c r="AF268" s="1"/>
  <c r="AE259"/>
  <c r="AO259"/>
  <c r="B283"/>
  <c r="B284" s="1"/>
  <c r="O285"/>
  <c r="O286" s="1"/>
  <c r="O287" s="1"/>
  <c r="O288" s="1"/>
  <c r="L287"/>
  <c r="L288"/>
  <c r="J283"/>
  <c r="J284" s="1"/>
  <c r="I283"/>
  <c r="I284" s="1"/>
  <c r="H283"/>
  <c r="H284" s="1"/>
  <c r="H285" s="1"/>
  <c r="H286" s="1"/>
  <c r="H287" s="1"/>
  <c r="H288" s="1"/>
  <c r="G285"/>
  <c r="G286" s="1"/>
  <c r="G287" s="1"/>
  <c r="G288" s="1"/>
  <c r="I280"/>
  <c r="B325"/>
  <c r="B326" s="1"/>
  <c r="N329"/>
  <c r="N330" s="1"/>
  <c r="H20" i="34" s="1"/>
  <c r="M327" i="3"/>
  <c r="M328" s="1"/>
  <c r="M329" s="1"/>
  <c r="M330" s="1"/>
  <c r="L327"/>
  <c r="L328" s="1"/>
  <c r="L329" s="1"/>
  <c r="L330" s="1"/>
  <c r="F20" i="34" s="1"/>
  <c r="K325" i="3"/>
  <c r="K326" s="1"/>
  <c r="K327" s="1"/>
  <c r="K328" s="1"/>
  <c r="K329" s="1"/>
  <c r="K330"/>
  <c r="E20" i="34" s="1"/>
  <c r="J325" i="3"/>
  <c r="J326" s="1"/>
  <c r="J327" s="1"/>
  <c r="J328" s="1"/>
  <c r="J329" s="1"/>
  <c r="J330" s="1"/>
  <c r="D20" i="34" s="1"/>
  <c r="I325" i="3"/>
  <c r="I326" s="1"/>
  <c r="H325"/>
  <c r="H326" s="1"/>
  <c r="H327" s="1"/>
  <c r="H328" s="1"/>
  <c r="H329" s="1"/>
  <c r="H330" s="1"/>
  <c r="I7" i="34" s="1"/>
  <c r="D327" i="3"/>
  <c r="D328" s="1"/>
  <c r="D329" s="1"/>
  <c r="D330" s="1"/>
  <c r="E7" i="34" s="1"/>
  <c r="C327" i="3"/>
  <c r="C328" s="1"/>
  <c r="C329" s="1"/>
  <c r="C330" s="1"/>
  <c r="D7" i="34" s="1"/>
  <c r="J322" i="3"/>
  <c r="I342"/>
  <c r="I351" s="1"/>
  <c r="F5" i="37" s="1"/>
  <c r="C365" i="3"/>
  <c r="C366" s="1"/>
  <c r="C371" s="1"/>
  <c r="L365"/>
  <c r="L366" s="1"/>
  <c r="K362"/>
  <c r="K365"/>
  <c r="K366" s="1"/>
  <c r="D385"/>
  <c r="D386"/>
  <c r="D391" s="1"/>
  <c r="L385"/>
  <c r="L386" s="1"/>
  <c r="L391" s="1"/>
  <c r="H403"/>
  <c r="C427"/>
  <c r="C428" s="1"/>
  <c r="B424"/>
  <c r="K427"/>
  <c r="K428" s="1"/>
  <c r="J424"/>
  <c r="E448"/>
  <c r="E449" s="1"/>
  <c r="E450" s="1"/>
  <c r="E451" s="1"/>
  <c r="E452" s="1"/>
  <c r="E453" s="1"/>
  <c r="F7" i="40" s="1"/>
  <c r="M448" i="3"/>
  <c r="M449"/>
  <c r="M450" s="1"/>
  <c r="M451" s="1"/>
  <c r="M452" s="1"/>
  <c r="M453" s="1"/>
  <c r="D9" i="40" s="1"/>
  <c r="B89" i="5"/>
  <c r="B90" s="1"/>
  <c r="C106"/>
  <c r="C107" s="1"/>
  <c r="C108" s="1"/>
  <c r="C109" s="1"/>
  <c r="B103"/>
  <c r="D127"/>
  <c r="L127"/>
  <c r="T127"/>
  <c r="AC136"/>
  <c r="AB127"/>
  <c r="AJ127"/>
  <c r="AR127"/>
  <c r="AR136" s="1"/>
  <c r="AB151"/>
  <c r="AR151"/>
  <c r="AQ151"/>
  <c r="K179"/>
  <c r="J175"/>
  <c r="AA175"/>
  <c r="AA179"/>
  <c r="AQ175"/>
  <c r="AQ179"/>
  <c r="AP175"/>
  <c r="E203"/>
  <c r="U199"/>
  <c r="U203"/>
  <c r="U204" s="1"/>
  <c r="U205" s="1"/>
  <c r="U206" s="1"/>
  <c r="U207" s="1"/>
  <c r="F11" i="32" s="1"/>
  <c r="T199" i="5"/>
  <c r="AK203"/>
  <c r="O245"/>
  <c r="O246" s="1"/>
  <c r="O247" s="1"/>
  <c r="O248" s="1"/>
  <c r="O249" s="1"/>
  <c r="S266"/>
  <c r="S270"/>
  <c r="B295"/>
  <c r="AV295"/>
  <c r="AV296" s="1"/>
  <c r="AV297" s="1"/>
  <c r="AV298" s="1"/>
  <c r="AV299" s="1"/>
  <c r="AU295"/>
  <c r="AU296" s="1"/>
  <c r="AU297" s="1"/>
  <c r="AU298" s="1"/>
  <c r="AU299" s="1"/>
  <c r="AT295"/>
  <c r="AT296" s="1"/>
  <c r="AT297" s="1"/>
  <c r="AT298" s="1"/>
  <c r="AT299" s="1"/>
  <c r="AS295"/>
  <c r="AS296" s="1"/>
  <c r="AS297" s="1"/>
  <c r="AS298" s="1"/>
  <c r="AS299" s="1"/>
  <c r="AR295"/>
  <c r="AR296" s="1"/>
  <c r="AR297" s="1"/>
  <c r="AR298" s="1"/>
  <c r="AR299" s="1"/>
  <c r="AQ295"/>
  <c r="AQ296"/>
  <c r="AQ297"/>
  <c r="AQ298" s="1"/>
  <c r="AQ299" s="1"/>
  <c r="AP295"/>
  <c r="AP296" s="1"/>
  <c r="AP297" s="1"/>
  <c r="AP298" s="1"/>
  <c r="AP299" s="1"/>
  <c r="AN295"/>
  <c r="AN296" s="1"/>
  <c r="AN297" s="1"/>
  <c r="AN298" s="1"/>
  <c r="AN299" s="1"/>
  <c r="I12" i="32" s="1"/>
  <c r="AH295" i="5"/>
  <c r="AG291"/>
  <c r="L320"/>
  <c r="D366"/>
  <c r="D375" s="1"/>
  <c r="E11" i="35" s="1"/>
  <c r="D370" i="5"/>
  <c r="D371" s="1"/>
  <c r="D372" s="1"/>
  <c r="D373" s="1"/>
  <c r="D374" s="1"/>
  <c r="E9" i="34" s="1"/>
  <c r="L443" i="5"/>
  <c r="F468"/>
  <c r="AC151"/>
  <c r="AC160" s="1"/>
  <c r="AR175"/>
  <c r="AR184" s="1"/>
  <c r="AR179"/>
  <c r="AR180" s="1"/>
  <c r="AR181" s="1"/>
  <c r="AR182" s="1"/>
  <c r="AR183" s="1"/>
  <c r="F203"/>
  <c r="F204" s="1"/>
  <c r="F205" s="1"/>
  <c r="E291"/>
  <c r="E300" s="1"/>
  <c r="E295"/>
  <c r="B418"/>
  <c r="B419" s="1"/>
  <c r="B420" s="1"/>
  <c r="B421" s="1"/>
  <c r="B422" s="1"/>
  <c r="C11" i="36" s="1"/>
  <c r="M418" i="5"/>
  <c r="M419" s="1"/>
  <c r="M420" s="1"/>
  <c r="M421" s="1"/>
  <c r="M422" s="1"/>
  <c r="F13" i="36" s="1"/>
  <c r="AS119" i="3"/>
  <c r="B139"/>
  <c r="B148" s="1"/>
  <c r="C7" i="22" s="1"/>
  <c r="L139" i="3"/>
  <c r="L148" s="1"/>
  <c r="K139"/>
  <c r="AD139"/>
  <c r="AU139"/>
  <c r="J162"/>
  <c r="J163"/>
  <c r="I159"/>
  <c r="S162"/>
  <c r="S163" s="1"/>
  <c r="AC162"/>
  <c r="AC163"/>
  <c r="AC168" s="1"/>
  <c r="AB159"/>
  <c r="AL162"/>
  <c r="AL163" s="1"/>
  <c r="AK159"/>
  <c r="AK168" s="1"/>
  <c r="AV159"/>
  <c r="AU159"/>
  <c r="L182"/>
  <c r="L183" s="1"/>
  <c r="L184" s="1"/>
  <c r="L185" s="1"/>
  <c r="L186" s="1"/>
  <c r="L187" s="1"/>
  <c r="D11" i="23" s="1"/>
  <c r="K182" i="3"/>
  <c r="K183" s="1"/>
  <c r="J179"/>
  <c r="U182"/>
  <c r="U183" s="1"/>
  <c r="U188" s="1"/>
  <c r="AD182"/>
  <c r="AD183" s="1"/>
  <c r="AD184" s="1"/>
  <c r="AD185" s="1"/>
  <c r="AD186" s="1"/>
  <c r="AD187" s="1"/>
  <c r="AC179"/>
  <c r="AC188" s="1"/>
  <c r="AM182"/>
  <c r="AM183" s="1"/>
  <c r="AV179"/>
  <c r="B221"/>
  <c r="B222" s="1"/>
  <c r="B223" s="1"/>
  <c r="B224" s="1"/>
  <c r="B225" s="1"/>
  <c r="AV222"/>
  <c r="AV223"/>
  <c r="AV224" s="1"/>
  <c r="AV225" s="1"/>
  <c r="AT222"/>
  <c r="AT223" s="1"/>
  <c r="AT224" s="1"/>
  <c r="AT225" s="1"/>
  <c r="AS222"/>
  <c r="AS223" s="1"/>
  <c r="AS224" s="1"/>
  <c r="AS225" s="1"/>
  <c r="AQ220"/>
  <c r="AQ221" s="1"/>
  <c r="AP220"/>
  <c r="AP221" s="1"/>
  <c r="AP222" s="1"/>
  <c r="AP223"/>
  <c r="AP224" s="1"/>
  <c r="AP225" s="1"/>
  <c r="AO222"/>
  <c r="AO223" s="1"/>
  <c r="AO224" s="1"/>
  <c r="AO225" s="1"/>
  <c r="AM225"/>
  <c r="AK225"/>
  <c r="AI220"/>
  <c r="AI221" s="1"/>
  <c r="AI222" s="1"/>
  <c r="AI223" s="1"/>
  <c r="AI224" s="1"/>
  <c r="AI225" s="1"/>
  <c r="AH220"/>
  <c r="AH221" s="1"/>
  <c r="AH222" s="1"/>
  <c r="AH223" s="1"/>
  <c r="AH224" s="1"/>
  <c r="AH225" s="1"/>
  <c r="AG223"/>
  <c r="AG224" s="1"/>
  <c r="AG225" s="1"/>
  <c r="AE223"/>
  <c r="AE224" s="1"/>
  <c r="AE225" s="1"/>
  <c r="AC224"/>
  <c r="AC225" s="1"/>
  <c r="AA220"/>
  <c r="AA221" s="1"/>
  <c r="Z220"/>
  <c r="Z221" s="1"/>
  <c r="Z222" s="1"/>
  <c r="Z223" s="1"/>
  <c r="Z224" s="1"/>
  <c r="Z225" s="1"/>
  <c r="Y224"/>
  <c r="Y225" s="1"/>
  <c r="V222"/>
  <c r="V223" s="1"/>
  <c r="V224" s="1"/>
  <c r="V225" s="1"/>
  <c r="T222"/>
  <c r="T223" s="1"/>
  <c r="T224" s="1"/>
  <c r="T225" s="1"/>
  <c r="S221"/>
  <c r="S222"/>
  <c r="S223" s="1"/>
  <c r="S224" s="1"/>
  <c r="S225" s="1"/>
  <c r="R221"/>
  <c r="R222" s="1"/>
  <c r="R223" s="1"/>
  <c r="R224" s="1"/>
  <c r="R225" s="1"/>
  <c r="Q222"/>
  <c r="Q223"/>
  <c r="Q224" s="1"/>
  <c r="Q225" s="1"/>
  <c r="P222"/>
  <c r="P223" s="1"/>
  <c r="P224" s="1"/>
  <c r="P225" s="1"/>
  <c r="N223"/>
  <c r="N224" s="1"/>
  <c r="N225" s="1"/>
  <c r="M222"/>
  <c r="M223" s="1"/>
  <c r="M224" s="1"/>
  <c r="M225" s="1"/>
  <c r="K221"/>
  <c r="K222"/>
  <c r="K223" s="1"/>
  <c r="K224" s="1"/>
  <c r="K225" s="1"/>
  <c r="J221"/>
  <c r="J222" s="1"/>
  <c r="J223" s="1"/>
  <c r="J224"/>
  <c r="J225" s="1"/>
  <c r="I222"/>
  <c r="I223" s="1"/>
  <c r="I224" s="1"/>
  <c r="I225" s="1"/>
  <c r="H222"/>
  <c r="H223"/>
  <c r="H224" s="1"/>
  <c r="H225" s="1"/>
  <c r="G222"/>
  <c r="G223"/>
  <c r="G224" s="1"/>
  <c r="G225" s="1"/>
  <c r="F225"/>
  <c r="E222"/>
  <c r="E223" s="1"/>
  <c r="E224" s="1"/>
  <c r="E225" s="1"/>
  <c r="D222"/>
  <c r="D223" s="1"/>
  <c r="D224" s="1"/>
  <c r="D225" s="1"/>
  <c r="J217"/>
  <c r="J226" s="1"/>
  <c r="R217"/>
  <c r="R226" s="1"/>
  <c r="AH217"/>
  <c r="AH226" s="1"/>
  <c r="C241"/>
  <c r="C242" s="1"/>
  <c r="C243" s="1"/>
  <c r="C244" s="1"/>
  <c r="C245" s="1"/>
  <c r="C246" s="1"/>
  <c r="L241"/>
  <c r="L242"/>
  <c r="L243" s="1"/>
  <c r="L244" s="1"/>
  <c r="L245" s="1"/>
  <c r="L246" s="1"/>
  <c r="K238"/>
  <c r="T241"/>
  <c r="T242" s="1"/>
  <c r="T243" s="1"/>
  <c r="T244" s="1"/>
  <c r="T245" s="1"/>
  <c r="T246" s="1"/>
  <c r="E5" i="32" s="1"/>
  <c r="S238" i="3"/>
  <c r="AD241"/>
  <c r="AD242" s="1"/>
  <c r="AD243" s="1"/>
  <c r="AC238"/>
  <c r="AC247" s="1"/>
  <c r="AL241"/>
  <c r="AL242" s="1"/>
  <c r="AK238"/>
  <c r="AU241"/>
  <c r="AU242" s="1"/>
  <c r="AU243" s="1"/>
  <c r="AU244" s="1"/>
  <c r="AU245" s="1"/>
  <c r="AU246" s="1"/>
  <c r="G262"/>
  <c r="G263" s="1"/>
  <c r="O262"/>
  <c r="O263" s="1"/>
  <c r="W262"/>
  <c r="W263" s="1"/>
  <c r="W264" s="1"/>
  <c r="W265" s="1"/>
  <c r="W266" s="1"/>
  <c r="W267" s="1"/>
  <c r="AE262"/>
  <c r="AE263" s="1"/>
  <c r="AD259"/>
  <c r="AV259"/>
  <c r="AV268" s="1"/>
  <c r="H280"/>
  <c r="H342"/>
  <c r="B365"/>
  <c r="B366" s="1"/>
  <c r="M367"/>
  <c r="M368" s="1"/>
  <c r="M369" s="1"/>
  <c r="M370" s="1"/>
  <c r="F6" i="36" s="1"/>
  <c r="J365" i="3"/>
  <c r="J366" s="1"/>
  <c r="J367" s="1"/>
  <c r="J368" s="1"/>
  <c r="J369" s="1"/>
  <c r="J370" s="1"/>
  <c r="C6" i="36" s="1"/>
  <c r="C385" i="3"/>
  <c r="C386" s="1"/>
  <c r="K385"/>
  <c r="K386" s="1"/>
  <c r="K387" s="1"/>
  <c r="K388" s="1"/>
  <c r="K389" s="1"/>
  <c r="K390" s="1"/>
  <c r="D9" i="36" s="1"/>
  <c r="G403" i="3"/>
  <c r="O403"/>
  <c r="O412" s="1"/>
  <c r="B427"/>
  <c r="B428" s="1"/>
  <c r="P430"/>
  <c r="P431" s="1"/>
  <c r="P432" s="1"/>
  <c r="G6" i="40" s="1"/>
  <c r="J427" i="3"/>
  <c r="J428" s="1"/>
  <c r="J433" s="1"/>
  <c r="D448"/>
  <c r="D449" s="1"/>
  <c r="D450" s="1"/>
  <c r="C445"/>
  <c r="L448"/>
  <c r="L449" s="1"/>
  <c r="K445"/>
  <c r="B106" i="5"/>
  <c r="B107"/>
  <c r="B108" s="1"/>
  <c r="B109" s="1"/>
  <c r="B110" s="1"/>
  <c r="B111" s="1"/>
  <c r="C8" i="25" s="1"/>
  <c r="G175" i="5"/>
  <c r="G184" s="1"/>
  <c r="C22" i="24" s="1"/>
  <c r="G179" i="5"/>
  <c r="G180" s="1"/>
  <c r="G181" s="1"/>
  <c r="G182" s="1"/>
  <c r="G183" s="1"/>
  <c r="C22" i="23" s="1"/>
  <c r="W179" i="5"/>
  <c r="AM175"/>
  <c r="AM179"/>
  <c r="Q203"/>
  <c r="Q204" s="1"/>
  <c r="Q205" s="1"/>
  <c r="Q206" s="1"/>
  <c r="Q207" s="1"/>
  <c r="AG203"/>
  <c r="AG204" s="1"/>
  <c r="AG205" s="1"/>
  <c r="AG206" s="1"/>
  <c r="AW203"/>
  <c r="AW204" s="1"/>
  <c r="AW205" s="1"/>
  <c r="AW206" s="1"/>
  <c r="J245"/>
  <c r="J246" s="1"/>
  <c r="J247" s="1"/>
  <c r="J248" s="1"/>
  <c r="J249" s="1"/>
  <c r="I241"/>
  <c r="AV245"/>
  <c r="AV246" s="1"/>
  <c r="AV247" s="1"/>
  <c r="AV248" s="1"/>
  <c r="AV249" s="1"/>
  <c r="AU245"/>
  <c r="K266"/>
  <c r="K275" s="1"/>
  <c r="K270"/>
  <c r="AQ266"/>
  <c r="AQ270"/>
  <c r="AG295"/>
  <c r="AG296" s="1"/>
  <c r="AG297" s="1"/>
  <c r="AG298" s="1"/>
  <c r="AG299" s="1"/>
  <c r="G316"/>
  <c r="G320"/>
  <c r="F316"/>
  <c r="K443"/>
  <c r="B464"/>
  <c r="B473" s="1"/>
  <c r="B468"/>
  <c r="B469" s="1"/>
  <c r="B470" s="1"/>
  <c r="P468"/>
  <c r="P469" s="1"/>
  <c r="P470" s="1"/>
  <c r="P471" s="1"/>
  <c r="P472" s="1"/>
  <c r="O469"/>
  <c r="O470" s="1"/>
  <c r="O471" s="1"/>
  <c r="O472" s="1"/>
  <c r="M468"/>
  <c r="M469" s="1"/>
  <c r="M470" s="1"/>
  <c r="M471" s="1"/>
  <c r="M472" s="1"/>
  <c r="L468"/>
  <c r="L469" s="1"/>
  <c r="L470" s="1"/>
  <c r="L471" s="1"/>
  <c r="L472" s="1"/>
  <c r="K468"/>
  <c r="K469" s="1"/>
  <c r="K470" s="1"/>
  <c r="K471" s="1"/>
  <c r="K472" s="1"/>
  <c r="J468"/>
  <c r="J469"/>
  <c r="J470" s="1"/>
  <c r="J471" s="1"/>
  <c r="J472" s="1"/>
  <c r="I468"/>
  <c r="I469" s="1"/>
  <c r="I470" s="1"/>
  <c r="I471" s="1"/>
  <c r="I472" s="1"/>
  <c r="H468"/>
  <c r="H469" s="1"/>
  <c r="H470" s="1"/>
  <c r="H471" s="1"/>
  <c r="H472" s="1"/>
  <c r="G468"/>
  <c r="G469" s="1"/>
  <c r="G470" s="1"/>
  <c r="G471" s="1"/>
  <c r="G472" s="1"/>
  <c r="E468"/>
  <c r="E469" s="1"/>
  <c r="E470" s="1"/>
  <c r="E471" s="1"/>
  <c r="E472" s="1"/>
  <c r="D468"/>
  <c r="D469" s="1"/>
  <c r="D470" s="1"/>
  <c r="D471" s="1"/>
  <c r="D472" s="1"/>
  <c r="C468"/>
  <c r="C469" s="1"/>
  <c r="C470" s="1"/>
  <c r="C471" s="1"/>
  <c r="C472" s="1"/>
  <c r="B471"/>
  <c r="B472" s="1"/>
  <c r="AS151"/>
  <c r="AS160" s="1"/>
  <c r="AB175"/>
  <c r="AB179"/>
  <c r="V203"/>
  <c r="V204" s="1"/>
  <c r="V205" s="1"/>
  <c r="V206" s="1"/>
  <c r="V207" s="1"/>
  <c r="T270"/>
  <c r="T275" s="1"/>
  <c r="AK295"/>
  <c r="F366"/>
  <c r="F370"/>
  <c r="F371" s="1"/>
  <c r="F372" s="1"/>
  <c r="F373" s="1"/>
  <c r="F374" s="1"/>
  <c r="G9" i="34" s="1"/>
  <c r="E366" i="5"/>
  <c r="AS128" i="3"/>
  <c r="I162"/>
  <c r="I163"/>
  <c r="H159"/>
  <c r="H162"/>
  <c r="H163" s="1"/>
  <c r="H164" s="1"/>
  <c r="H165" s="1"/>
  <c r="H166" s="1"/>
  <c r="H167" s="1"/>
  <c r="B27" i="23" s="1"/>
  <c r="G159" i="3"/>
  <c r="G162"/>
  <c r="G163" s="1"/>
  <c r="R162"/>
  <c r="R163" s="1"/>
  <c r="AB162"/>
  <c r="AB163" s="1"/>
  <c r="AB164" s="1"/>
  <c r="AB165" s="1"/>
  <c r="AB166" s="1"/>
  <c r="AB167" s="1"/>
  <c r="AK162"/>
  <c r="AK163" s="1"/>
  <c r="J182"/>
  <c r="J183" s="1"/>
  <c r="T182"/>
  <c r="T183"/>
  <c r="S182"/>
  <c r="S183" s="1"/>
  <c r="S184" s="1"/>
  <c r="S185" s="1"/>
  <c r="AC182"/>
  <c r="AC183"/>
  <c r="AC184" s="1"/>
  <c r="AC185" s="1"/>
  <c r="AC186" s="1"/>
  <c r="AC187" s="1"/>
  <c r="AL182"/>
  <c r="AL183" s="1"/>
  <c r="B241"/>
  <c r="B242" s="1"/>
  <c r="AT241"/>
  <c r="AT242" s="1"/>
  <c r="AT243"/>
  <c r="AT244" s="1"/>
  <c r="AT245" s="1"/>
  <c r="AT246" s="1"/>
  <c r="AP245"/>
  <c r="AP246" s="1"/>
  <c r="K241"/>
  <c r="K242" s="1"/>
  <c r="K247" s="1"/>
  <c r="S241"/>
  <c r="S242" s="1"/>
  <c r="S247" s="1"/>
  <c r="AC241"/>
  <c r="AC242" s="1"/>
  <c r="AK241"/>
  <c r="AK242" s="1"/>
  <c r="AK243" s="1"/>
  <c r="AK247"/>
  <c r="F262"/>
  <c r="F263"/>
  <c r="F264" s="1"/>
  <c r="F265" s="1"/>
  <c r="F266" s="1"/>
  <c r="F267" s="1"/>
  <c r="N262"/>
  <c r="N263"/>
  <c r="N268"/>
  <c r="V262"/>
  <c r="V263" s="1"/>
  <c r="V264" s="1"/>
  <c r="AD262"/>
  <c r="AD263" s="1"/>
  <c r="AD264" s="1"/>
  <c r="AD265" s="1"/>
  <c r="AD266" s="1"/>
  <c r="AD267" s="1"/>
  <c r="C310"/>
  <c r="D8" i="35" s="1"/>
  <c r="K301" i="3"/>
  <c r="K310" s="1"/>
  <c r="I365"/>
  <c r="I366" s="1"/>
  <c r="I367" s="1"/>
  <c r="I368" s="1"/>
  <c r="I369" s="1"/>
  <c r="I370" s="1"/>
  <c r="F5" i="36" s="1"/>
  <c r="B385" i="3"/>
  <c r="B386"/>
  <c r="M388"/>
  <c r="M389" s="1"/>
  <c r="M390" s="1"/>
  <c r="F9" i="36" s="1"/>
  <c r="J385" i="3"/>
  <c r="J386" s="1"/>
  <c r="I427"/>
  <c r="I428" s="1"/>
  <c r="I429" s="1"/>
  <c r="I430" s="1"/>
  <c r="I431" s="1"/>
  <c r="I432" s="1"/>
  <c r="E5" i="40" s="1"/>
  <c r="C448" i="3"/>
  <c r="C449" s="1"/>
  <c r="K448"/>
  <c r="K449" s="1"/>
  <c r="H151" i="5"/>
  <c r="AN151"/>
  <c r="F179"/>
  <c r="V179"/>
  <c r="V180" s="1"/>
  <c r="V181" s="1"/>
  <c r="V182" s="1"/>
  <c r="V183" s="1"/>
  <c r="AL179"/>
  <c r="AL180" s="1"/>
  <c r="AL181" s="1"/>
  <c r="AL182" s="1"/>
  <c r="AL183" s="1"/>
  <c r="P203"/>
  <c r="AF203"/>
  <c r="AF204" s="1"/>
  <c r="AF205" s="1"/>
  <c r="AF206" s="1"/>
  <c r="AF207" s="1"/>
  <c r="E30" i="23" s="1"/>
  <c r="AV203" i="5"/>
  <c r="G241"/>
  <c r="G245"/>
  <c r="G246" s="1"/>
  <c r="G247" s="1"/>
  <c r="G248" s="1"/>
  <c r="G249" s="1"/>
  <c r="AR241"/>
  <c r="AR250" s="1"/>
  <c r="AR245"/>
  <c r="AR246" s="1"/>
  <c r="AR247" s="1"/>
  <c r="AR248" s="1"/>
  <c r="AR249" s="1"/>
  <c r="I270"/>
  <c r="AO270"/>
  <c r="AO271" s="1"/>
  <c r="AO272" s="1"/>
  <c r="AO273" s="1"/>
  <c r="AO274" s="1"/>
  <c r="Y295"/>
  <c r="X291"/>
  <c r="F320"/>
  <c r="F321" s="1"/>
  <c r="F322" s="1"/>
  <c r="F323" s="1"/>
  <c r="F324" s="1"/>
  <c r="H443"/>
  <c r="H444" s="1"/>
  <c r="K160"/>
  <c r="C10" i="28" s="1"/>
  <c r="AI160" i="5"/>
  <c r="AQ160"/>
  <c r="E179"/>
  <c r="M179"/>
  <c r="U179"/>
  <c r="AC179"/>
  <c r="AK179"/>
  <c r="AS179"/>
  <c r="AS180" s="1"/>
  <c r="AS181" s="1"/>
  <c r="AS182" s="1"/>
  <c r="AS183" s="1"/>
  <c r="G203"/>
  <c r="O203"/>
  <c r="O204" s="1"/>
  <c r="W203"/>
  <c r="AE203"/>
  <c r="AE204" s="1"/>
  <c r="AE205" s="1"/>
  <c r="AE206" s="1"/>
  <c r="AE207" s="1"/>
  <c r="AM203"/>
  <c r="AM204" s="1"/>
  <c r="AU203"/>
  <c r="AU204" s="1"/>
  <c r="AU205" s="1"/>
  <c r="AU206" s="1"/>
  <c r="AU208"/>
  <c r="I245"/>
  <c r="I246" s="1"/>
  <c r="I247" s="1"/>
  <c r="I248" s="1"/>
  <c r="I249" s="1"/>
  <c r="H241"/>
  <c r="Z245"/>
  <c r="Z246" s="1"/>
  <c r="Z247" s="1"/>
  <c r="Z248" s="1"/>
  <c r="Z249" s="1"/>
  <c r="Y241"/>
  <c r="AT245"/>
  <c r="AT246" s="1"/>
  <c r="H270"/>
  <c r="X270"/>
  <c r="X271" s="1"/>
  <c r="X272" s="1"/>
  <c r="X273" s="1"/>
  <c r="X274" s="1"/>
  <c r="AN270"/>
  <c r="AN271" s="1"/>
  <c r="AN272" s="1"/>
  <c r="AN273" s="1"/>
  <c r="AN274" s="1"/>
  <c r="I10" i="32" s="1"/>
  <c r="D295" i="5"/>
  <c r="D296" s="1"/>
  <c r="D297" s="1"/>
  <c r="D298" s="1"/>
  <c r="D299" s="1"/>
  <c r="T295"/>
  <c r="S291"/>
  <c r="AJ295"/>
  <c r="K320"/>
  <c r="K321" s="1"/>
  <c r="K322" s="1"/>
  <c r="K323" s="1"/>
  <c r="K324" s="1"/>
  <c r="G370"/>
  <c r="G371" s="1"/>
  <c r="G372" s="1"/>
  <c r="G373" s="1"/>
  <c r="G374" s="1"/>
  <c r="H9" i="34" s="1"/>
  <c r="C418" i="5"/>
  <c r="I443"/>
  <c r="X160"/>
  <c r="B179"/>
  <c r="AW179"/>
  <c r="AW180" s="1"/>
  <c r="AW181" s="1"/>
  <c r="AW182" s="1"/>
  <c r="AW183" s="1"/>
  <c r="AV179"/>
  <c r="AV180"/>
  <c r="AV181" s="1"/>
  <c r="AV182" s="1"/>
  <c r="AV183" s="1"/>
  <c r="AU180"/>
  <c r="AU181" s="1"/>
  <c r="AU182" s="1"/>
  <c r="AU183" s="1"/>
  <c r="AT180"/>
  <c r="AT181" s="1"/>
  <c r="AT182" s="1"/>
  <c r="AT183" s="1"/>
  <c r="AQ180"/>
  <c r="AQ181" s="1"/>
  <c r="AQ182" s="1"/>
  <c r="AQ183" s="1"/>
  <c r="AP179"/>
  <c r="AP180" s="1"/>
  <c r="AP181" s="1"/>
  <c r="AP182" s="1"/>
  <c r="AP183" s="1"/>
  <c r="AO179"/>
  <c r="AO180" s="1"/>
  <c r="AO181" s="1"/>
  <c r="AO182" s="1"/>
  <c r="AO183" s="1"/>
  <c r="AN179"/>
  <c r="AN180" s="1"/>
  <c r="AN181" s="1"/>
  <c r="AN182" s="1"/>
  <c r="AN183" s="1"/>
  <c r="J179"/>
  <c r="R179"/>
  <c r="R184" s="1"/>
  <c r="Z179"/>
  <c r="AH179"/>
  <c r="D203"/>
  <c r="L203"/>
  <c r="L204" s="1"/>
  <c r="L205" s="1"/>
  <c r="L206" s="1"/>
  <c r="L207" s="1"/>
  <c r="E11" i="23" s="1"/>
  <c r="T203" i="5"/>
  <c r="AB203"/>
  <c r="AA199"/>
  <c r="AJ203"/>
  <c r="AI199"/>
  <c r="AR203"/>
  <c r="AR204" s="1"/>
  <c r="AR205" s="1"/>
  <c r="AR206" s="1"/>
  <c r="AR207" s="1"/>
  <c r="B245"/>
  <c r="B246" s="1"/>
  <c r="B247" s="1"/>
  <c r="B248" s="1"/>
  <c r="B249" s="1"/>
  <c r="AW245"/>
  <c r="AW246" s="1"/>
  <c r="AW247" s="1"/>
  <c r="AW248" s="1"/>
  <c r="AW249" s="1"/>
  <c r="AT247"/>
  <c r="AT248" s="1"/>
  <c r="AT249" s="1"/>
  <c r="AS245"/>
  <c r="AS246" s="1"/>
  <c r="AS247" s="1"/>
  <c r="AS248" s="1"/>
  <c r="AS249" s="1"/>
  <c r="AP245"/>
  <c r="AP246" s="1"/>
  <c r="AP247" s="1"/>
  <c r="AP248" s="1"/>
  <c r="AP249" s="1"/>
  <c r="AO245"/>
  <c r="AO246" s="1"/>
  <c r="AO247" s="1"/>
  <c r="AO248" s="1"/>
  <c r="AO249" s="1"/>
  <c r="AN245"/>
  <c r="AN246"/>
  <c r="AN247" s="1"/>
  <c r="AN248" s="1"/>
  <c r="AN249" s="1"/>
  <c r="AM245"/>
  <c r="AM246" s="1"/>
  <c r="AM247" s="1"/>
  <c r="AM248" s="1"/>
  <c r="AM249" s="1"/>
  <c r="AL245"/>
  <c r="AF248"/>
  <c r="AF249" s="1"/>
  <c r="AE247"/>
  <c r="AE248" s="1"/>
  <c r="AE249" s="1"/>
  <c r="AB247"/>
  <c r="AB248" s="1"/>
  <c r="AB249" s="1"/>
  <c r="AA246"/>
  <c r="AA247"/>
  <c r="AA248" s="1"/>
  <c r="AA249" s="1"/>
  <c r="Y245"/>
  <c r="Y246" s="1"/>
  <c r="Y247" s="1"/>
  <c r="Y248" s="1"/>
  <c r="Y249" s="1"/>
  <c r="V245"/>
  <c r="V246" s="1"/>
  <c r="V247" s="1"/>
  <c r="V248" s="1"/>
  <c r="V249"/>
  <c r="U245"/>
  <c r="U246" s="1"/>
  <c r="U247" s="1"/>
  <c r="U248" s="1"/>
  <c r="U249" s="1"/>
  <c r="T245"/>
  <c r="T246" s="1"/>
  <c r="T247" s="1"/>
  <c r="T248" s="1"/>
  <c r="T249" s="1"/>
  <c r="S245"/>
  <c r="S246" s="1"/>
  <c r="S247" s="1"/>
  <c r="S248" s="1"/>
  <c r="S249" s="1"/>
  <c r="R245"/>
  <c r="R246" s="1"/>
  <c r="R247" s="1"/>
  <c r="R248" s="1"/>
  <c r="R249" s="1"/>
  <c r="Q245"/>
  <c r="Q246" s="1"/>
  <c r="Q247" s="1"/>
  <c r="Q248" s="1"/>
  <c r="Q249" s="1"/>
  <c r="P245"/>
  <c r="N245"/>
  <c r="M245"/>
  <c r="M246" s="1"/>
  <c r="M247" s="1"/>
  <c r="M248" s="1"/>
  <c r="M249" s="1"/>
  <c r="L245"/>
  <c r="L246" s="1"/>
  <c r="L247" s="1"/>
  <c r="L248" s="1"/>
  <c r="L249" s="1"/>
  <c r="K245"/>
  <c r="K246"/>
  <c r="K247" s="1"/>
  <c r="K248" s="1"/>
  <c r="K249" s="1"/>
  <c r="H245"/>
  <c r="H246" s="1"/>
  <c r="H247" s="1"/>
  <c r="H248" s="1"/>
  <c r="H249" s="1"/>
  <c r="E245"/>
  <c r="E246" s="1"/>
  <c r="E247" s="1"/>
  <c r="E248" s="1"/>
  <c r="E249" s="1"/>
  <c r="D245"/>
  <c r="D246" s="1"/>
  <c r="D247"/>
  <c r="D248" s="1"/>
  <c r="D249" s="1"/>
  <c r="C245"/>
  <c r="C246" s="1"/>
  <c r="C247" s="1"/>
  <c r="C248" s="1"/>
  <c r="C249" s="1"/>
  <c r="AJ241"/>
  <c r="AJ250" s="1"/>
  <c r="Q270"/>
  <c r="AG270"/>
  <c r="AF266"/>
  <c r="AW270"/>
  <c r="AW271" s="1"/>
  <c r="AW272" s="1"/>
  <c r="AW273" s="1"/>
  <c r="AW274" s="1"/>
  <c r="M295"/>
  <c r="M296" s="1"/>
  <c r="M297" s="1"/>
  <c r="M298" s="1"/>
  <c r="M299" s="1"/>
  <c r="AC295"/>
  <c r="D320"/>
  <c r="D321" s="1"/>
  <c r="D322" s="1"/>
  <c r="D323" s="1"/>
  <c r="D324" s="1"/>
  <c r="C370"/>
  <c r="C371" s="1"/>
  <c r="C372" s="1"/>
  <c r="C373" s="1"/>
  <c r="C374" s="1"/>
  <c r="D9" i="34" s="1"/>
  <c r="H390" i="5"/>
  <c r="C443"/>
  <c r="C444" s="1"/>
  <c r="C445" s="1"/>
  <c r="C446" s="1"/>
  <c r="C447" s="1"/>
  <c r="D14" i="36" s="1"/>
  <c r="I464" i="5"/>
  <c r="I179"/>
  <c r="Q179"/>
  <c r="Y179"/>
  <c r="AG179"/>
  <c r="C203"/>
  <c r="K203"/>
  <c r="S203"/>
  <c r="AA203"/>
  <c r="AA204" s="1"/>
  <c r="AA205" s="1"/>
  <c r="AA206" s="1"/>
  <c r="AA207" s="1"/>
  <c r="AI203"/>
  <c r="AI204" s="1"/>
  <c r="AI205" s="1"/>
  <c r="AI206" s="1"/>
  <c r="AI207" s="1"/>
  <c r="AQ203"/>
  <c r="C216"/>
  <c r="Q241"/>
  <c r="P270"/>
  <c r="P271" s="1"/>
  <c r="P272" s="1"/>
  <c r="AF270"/>
  <c r="AF271" s="1"/>
  <c r="AF272" s="1"/>
  <c r="AF273" s="1"/>
  <c r="AF274" s="1"/>
  <c r="AE266"/>
  <c r="AV270"/>
  <c r="L295"/>
  <c r="AB295"/>
  <c r="AB296" s="1"/>
  <c r="AB297" s="1"/>
  <c r="AB298" s="1"/>
  <c r="C320"/>
  <c r="C321" s="1"/>
  <c r="O370"/>
  <c r="O371" s="1"/>
  <c r="O372" s="1"/>
  <c r="O373" s="1"/>
  <c r="O374" s="1"/>
  <c r="I22" i="34" s="1"/>
  <c r="G390" i="5"/>
  <c r="K418"/>
  <c r="J414"/>
  <c r="J423" s="1"/>
  <c r="H464"/>
  <c r="N160"/>
  <c r="H179"/>
  <c r="P179"/>
  <c r="X179"/>
  <c r="AF179"/>
  <c r="B203"/>
  <c r="B204" s="1"/>
  <c r="B205" s="1"/>
  <c r="B206" s="1"/>
  <c r="B207" s="1"/>
  <c r="C8" i="21" s="1"/>
  <c r="AW207" i="5"/>
  <c r="AU207"/>
  <c r="AT204"/>
  <c r="AT205" s="1"/>
  <c r="AT206" s="1"/>
  <c r="AT207" s="1"/>
  <c r="AP203"/>
  <c r="AP204" s="1"/>
  <c r="AP205" s="1"/>
  <c r="AP206" s="1"/>
  <c r="AP207" s="1"/>
  <c r="AO204"/>
  <c r="AO205" s="1"/>
  <c r="AO206" s="1"/>
  <c r="AO207" s="1"/>
  <c r="AN204"/>
  <c r="AN205" s="1"/>
  <c r="AN206"/>
  <c r="AN207" s="1"/>
  <c r="J203"/>
  <c r="J204" s="1"/>
  <c r="J205" s="1"/>
  <c r="J206" s="1"/>
  <c r="J207" s="1"/>
  <c r="R203"/>
  <c r="R204" s="1"/>
  <c r="Z203"/>
  <c r="AH203"/>
  <c r="P241"/>
  <c r="AG241"/>
  <c r="L266"/>
  <c r="L270"/>
  <c r="AB270"/>
  <c r="AB271" s="1"/>
  <c r="AB272" s="1"/>
  <c r="AB273" s="1"/>
  <c r="AB274" s="1"/>
  <c r="AR270"/>
  <c r="J295"/>
  <c r="Z295"/>
  <c r="Z296" s="1"/>
  <c r="O320"/>
  <c r="O321" s="1"/>
  <c r="O322" s="1"/>
  <c r="O323" s="1"/>
  <c r="O324" s="1"/>
  <c r="N370"/>
  <c r="N371" s="1"/>
  <c r="N372" s="1"/>
  <c r="N373" s="1"/>
  <c r="N374" s="1"/>
  <c r="H22" i="34" s="1"/>
  <c r="M366" i="5"/>
  <c r="F399"/>
  <c r="C9" i="37" s="1"/>
  <c r="J418" i="5"/>
  <c r="B74" i="6"/>
  <c r="D74"/>
  <c r="C74"/>
  <c r="B270" i="5"/>
  <c r="AV271"/>
  <c r="AV272" s="1"/>
  <c r="AV273" s="1"/>
  <c r="AV274" s="1"/>
  <c r="AU270"/>
  <c r="AU271" s="1"/>
  <c r="AU272"/>
  <c r="AU273" s="1"/>
  <c r="AU274" s="1"/>
  <c r="AT270"/>
  <c r="AT271" s="1"/>
  <c r="AT272" s="1"/>
  <c r="AT273" s="1"/>
  <c r="AT274" s="1"/>
  <c r="AS270"/>
  <c r="AS271" s="1"/>
  <c r="AS272" s="1"/>
  <c r="AS273" s="1"/>
  <c r="AS274" s="1"/>
  <c r="AQ271"/>
  <c r="AQ272" s="1"/>
  <c r="AQ273" s="1"/>
  <c r="AQ274" s="1"/>
  <c r="AP270"/>
  <c r="AP271" s="1"/>
  <c r="AP272" s="1"/>
  <c r="AP273" s="1"/>
  <c r="AP274" s="1"/>
  <c r="AM270"/>
  <c r="AM271" s="1"/>
  <c r="AM272" s="1"/>
  <c r="AM273" s="1"/>
  <c r="AM274" s="1"/>
  <c r="AL270"/>
  <c r="AL271"/>
  <c r="AL272" s="1"/>
  <c r="AL273" s="1"/>
  <c r="AL274" s="1"/>
  <c r="AK270"/>
  <c r="AK271" s="1"/>
  <c r="AK272" s="1"/>
  <c r="AK273" s="1"/>
  <c r="AK274" s="1"/>
  <c r="AI271"/>
  <c r="AI272" s="1"/>
  <c r="AI273" s="1"/>
  <c r="AI274" s="1"/>
  <c r="AH270"/>
  <c r="AH271" s="1"/>
  <c r="AH272" s="1"/>
  <c r="AH273" s="1"/>
  <c r="AH274" s="1"/>
  <c r="AG271"/>
  <c r="AG272" s="1"/>
  <c r="AG273" s="1"/>
  <c r="AG274" s="1"/>
  <c r="AE270"/>
  <c r="AE271" s="1"/>
  <c r="AE272" s="1"/>
  <c r="AE273" s="1"/>
  <c r="AE274" s="1"/>
  <c r="AD270"/>
  <c r="AD271" s="1"/>
  <c r="AD272" s="1"/>
  <c r="AD273" s="1"/>
  <c r="AD274" s="1"/>
  <c r="AC270"/>
  <c r="AC271" s="1"/>
  <c r="AC272" s="1"/>
  <c r="AC273" s="1"/>
  <c r="AC274" s="1"/>
  <c r="AA271"/>
  <c r="AA272" s="1"/>
  <c r="AA273" s="1"/>
  <c r="AA274" s="1"/>
  <c r="Z270"/>
  <c r="Z271" s="1"/>
  <c r="Z272" s="1"/>
  <c r="Z273" s="1"/>
  <c r="Z274" s="1"/>
  <c r="W270"/>
  <c r="W271" s="1"/>
  <c r="W272"/>
  <c r="W273" s="1"/>
  <c r="W274" s="1"/>
  <c r="V270"/>
  <c r="V271" s="1"/>
  <c r="V272" s="1"/>
  <c r="V273" s="1"/>
  <c r="V274" s="1"/>
  <c r="G10" i="32" s="1"/>
  <c r="J270" i="5"/>
  <c r="J271" s="1"/>
  <c r="J272" s="1"/>
  <c r="J273" s="1"/>
  <c r="J274" s="1"/>
  <c r="R270"/>
  <c r="C295"/>
  <c r="C296" s="1"/>
  <c r="C297" s="1"/>
  <c r="C298" s="1"/>
  <c r="C299" s="1"/>
  <c r="K295"/>
  <c r="S295"/>
  <c r="AA295"/>
  <c r="AA296" s="1"/>
  <c r="AA297" s="1"/>
  <c r="AA298" s="1"/>
  <c r="AA299" s="1"/>
  <c r="AI295"/>
  <c r="AI300"/>
  <c r="E320"/>
  <c r="M320"/>
  <c r="E370"/>
  <c r="E371" s="1"/>
  <c r="M370"/>
  <c r="M371" s="1"/>
  <c r="M372" s="1"/>
  <c r="M373" s="1"/>
  <c r="M374" s="1"/>
  <c r="G22" i="34" s="1"/>
  <c r="I418" i="5"/>
  <c r="B443"/>
  <c r="M443"/>
  <c r="M444" s="1"/>
  <c r="M445" s="1"/>
  <c r="M446" s="1"/>
  <c r="M447" s="1"/>
  <c r="F16" i="36" s="1"/>
  <c r="J443" i="5"/>
  <c r="H473"/>
  <c r="D9" i="41" s="1"/>
  <c r="Q233" i="14"/>
  <c r="Q234" s="1"/>
  <c r="Q247" s="1"/>
  <c r="P233"/>
  <c r="P234" s="1"/>
  <c r="P247" s="1"/>
  <c r="J18" i="22" s="1"/>
  <c r="D241" i="5"/>
  <c r="D250" s="1"/>
  <c r="AE250"/>
  <c r="G270"/>
  <c r="G271" s="1"/>
  <c r="G272" s="1"/>
  <c r="G273" s="1"/>
  <c r="G274" s="1"/>
  <c r="O270"/>
  <c r="AM275"/>
  <c r="H295"/>
  <c r="H300" s="1"/>
  <c r="G291"/>
  <c r="G300" s="1"/>
  <c r="P295"/>
  <c r="X295"/>
  <c r="AF295"/>
  <c r="AF300"/>
  <c r="AN300"/>
  <c r="AU291"/>
  <c r="B320"/>
  <c r="B321" s="1"/>
  <c r="B322" s="1"/>
  <c r="B323" s="1"/>
  <c r="B324" s="1"/>
  <c r="N321"/>
  <c r="N322" s="1"/>
  <c r="N323" s="1"/>
  <c r="N324" s="1"/>
  <c r="L321"/>
  <c r="L322" s="1"/>
  <c r="L323" s="1"/>
  <c r="L324" s="1"/>
  <c r="J320"/>
  <c r="J321"/>
  <c r="J322" s="1"/>
  <c r="J323" s="1"/>
  <c r="J324" s="1"/>
  <c r="I320"/>
  <c r="I321" s="1"/>
  <c r="I322" s="1"/>
  <c r="I323" s="1"/>
  <c r="I324" s="1"/>
  <c r="H320"/>
  <c r="H321"/>
  <c r="H322" s="1"/>
  <c r="H323" s="1"/>
  <c r="H324" s="1"/>
  <c r="G321"/>
  <c r="G322" s="1"/>
  <c r="G323" s="1"/>
  <c r="G324" s="1"/>
  <c r="C322"/>
  <c r="C323" s="1"/>
  <c r="C324" s="1"/>
  <c r="M341"/>
  <c r="M350" s="1"/>
  <c r="B370"/>
  <c r="B371" s="1"/>
  <c r="B372" s="1"/>
  <c r="B373" s="1"/>
  <c r="B374" s="1"/>
  <c r="C9" i="34" s="1"/>
  <c r="J370" i="5"/>
  <c r="J371" s="1"/>
  <c r="J372" s="1"/>
  <c r="J373" s="1"/>
  <c r="J374" s="1"/>
  <c r="D22" i="34" s="1"/>
  <c r="I370" i="5"/>
  <c r="H370"/>
  <c r="H371"/>
  <c r="H372" s="1"/>
  <c r="H373" s="1"/>
  <c r="H374" s="1"/>
  <c r="I9" i="34" s="1"/>
  <c r="E372" i="5"/>
  <c r="E373" s="1"/>
  <c r="E374" s="1"/>
  <c r="F9" i="34" s="1"/>
  <c r="F418" i="5"/>
  <c r="E414"/>
  <c r="E423" s="1"/>
  <c r="G443"/>
  <c r="Q208" i="14"/>
  <c r="Q209"/>
  <c r="Q222" s="1"/>
  <c r="K17" i="22" s="1"/>
  <c r="P208" i="14"/>
  <c r="P209"/>
  <c r="O208"/>
  <c r="O209"/>
  <c r="O222" s="1"/>
  <c r="I6" i="31" s="1"/>
  <c r="N208" i="14"/>
  <c r="N209" s="1"/>
  <c r="N222" s="1"/>
  <c r="Q283"/>
  <c r="Q284" s="1"/>
  <c r="Q297" s="1"/>
  <c r="K8" i="31" s="1"/>
  <c r="P283" i="14"/>
  <c r="P284" s="1"/>
  <c r="C241" i="5"/>
  <c r="L241"/>
  <c r="T241"/>
  <c r="T250" s="1"/>
  <c r="E8" i="33" s="1"/>
  <c r="AN241" i="5"/>
  <c r="AN250" s="1"/>
  <c r="I8" i="33" s="1"/>
  <c r="F270" i="5"/>
  <c r="N270"/>
  <c r="M266"/>
  <c r="G295"/>
  <c r="F291"/>
  <c r="O295"/>
  <c r="W295"/>
  <c r="W300" s="1"/>
  <c r="AE295"/>
  <c r="AM295"/>
  <c r="D341"/>
  <c r="L341"/>
  <c r="E418"/>
  <c r="F443"/>
  <c r="AM241"/>
  <c r="E270"/>
  <c r="E275" s="1"/>
  <c r="M270"/>
  <c r="M271" s="1"/>
  <c r="U270"/>
  <c r="U271" s="1"/>
  <c r="U272" s="1"/>
  <c r="U273" s="1"/>
  <c r="U274" s="1"/>
  <c r="F10" i="32" s="1"/>
  <c r="F295" i="5"/>
  <c r="N295"/>
  <c r="V295"/>
  <c r="AD295"/>
  <c r="AD296" s="1"/>
  <c r="AL295"/>
  <c r="AL296" s="1"/>
  <c r="AL297" s="1"/>
  <c r="AL298" s="1"/>
  <c r="AL299" s="1"/>
  <c r="H325"/>
  <c r="D418"/>
  <c r="L418"/>
  <c r="E443"/>
  <c r="B37" i="7"/>
  <c r="B42" s="1"/>
  <c r="D37"/>
  <c r="R195"/>
  <c r="R196" s="1"/>
  <c r="R206" s="1"/>
  <c r="Q195"/>
  <c r="Q196" s="1"/>
  <c r="Q206" s="1"/>
  <c r="P195"/>
  <c r="P196" s="1"/>
  <c r="P206" s="1"/>
  <c r="O195"/>
  <c r="O196" s="1"/>
  <c r="O206" s="1"/>
  <c r="N195"/>
  <c r="N196" s="1"/>
  <c r="N206" s="1"/>
  <c r="M195"/>
  <c r="M196"/>
  <c r="M206"/>
  <c r="L195"/>
  <c r="L196"/>
  <c r="L206" s="1"/>
  <c r="K195"/>
  <c r="K196" s="1"/>
  <c r="K206" s="1"/>
  <c r="D85" i="14"/>
  <c r="D86" s="1"/>
  <c r="D91"/>
  <c r="D92" s="1"/>
  <c r="D93"/>
  <c r="D94" s="1"/>
  <c r="D95" s="1"/>
  <c r="D96" s="1"/>
  <c r="D97" s="1"/>
  <c r="D98" s="1"/>
  <c r="C85"/>
  <c r="C86" s="1"/>
  <c r="C91"/>
  <c r="B86"/>
  <c r="B91"/>
  <c r="B92" s="1"/>
  <c r="B93"/>
  <c r="B489" i="5"/>
  <c r="B493"/>
  <c r="B494" s="1"/>
  <c r="P493"/>
  <c r="P494" s="1"/>
  <c r="P495" s="1"/>
  <c r="P496" s="1"/>
  <c r="P497" s="1"/>
  <c r="G13" i="40" s="1"/>
  <c r="Q237" i="6"/>
  <c r="Q238" s="1"/>
  <c r="Q248" s="1"/>
  <c r="P237"/>
  <c r="P238" s="1"/>
  <c r="O237"/>
  <c r="O238" s="1"/>
  <c r="O248" s="1"/>
  <c r="N237"/>
  <c r="N238" s="1"/>
  <c r="D71"/>
  <c r="D72"/>
  <c r="C71"/>
  <c r="C72" s="1"/>
  <c r="D109" i="14"/>
  <c r="D110" s="1"/>
  <c r="C109"/>
  <c r="B109"/>
  <c r="B110" s="1"/>
  <c r="Q158"/>
  <c r="Q159" s="1"/>
  <c r="Q172" s="1"/>
  <c r="P158"/>
  <c r="P159" s="1"/>
  <c r="O158"/>
  <c r="O159" s="1"/>
  <c r="O172" s="1"/>
  <c r="N158"/>
  <c r="M158"/>
  <c r="L158"/>
  <c r="K158"/>
  <c r="J158"/>
  <c r="J159" s="1"/>
  <c r="J172" s="1"/>
  <c r="I158"/>
  <c r="I159" s="1"/>
  <c r="H158"/>
  <c r="G158"/>
  <c r="G159" s="1"/>
  <c r="G172" s="1"/>
  <c r="F158"/>
  <c r="E158"/>
  <c r="D158"/>
  <c r="C158"/>
  <c r="C159" s="1"/>
  <c r="C172" s="1"/>
  <c r="B158"/>
  <c r="B159" s="1"/>
  <c r="B172" s="1"/>
  <c r="D37"/>
  <c r="D38" s="1"/>
  <c r="C37"/>
  <c r="C38" s="1"/>
  <c r="B37"/>
  <c r="O233"/>
  <c r="N233"/>
  <c r="N234" s="1"/>
  <c r="M233"/>
  <c r="L233"/>
  <c r="K233"/>
  <c r="K234" s="1"/>
  <c r="K247" s="1"/>
  <c r="C19" i="20" s="1"/>
  <c r="J233" i="14"/>
  <c r="J234" s="1"/>
  <c r="I233"/>
  <c r="I234" s="1"/>
  <c r="I247" s="1"/>
  <c r="H233"/>
  <c r="H234" s="1"/>
  <c r="H247" s="1"/>
  <c r="G233"/>
  <c r="F233"/>
  <c r="E233"/>
  <c r="D233"/>
  <c r="D234" s="1"/>
  <c r="D247" s="1"/>
  <c r="C233"/>
  <c r="C234" s="1"/>
  <c r="C247" s="1"/>
  <c r="B233"/>
  <c r="B17"/>
  <c r="B18" s="1"/>
  <c r="R258" i="7"/>
  <c r="R259" s="1"/>
  <c r="R269" s="1"/>
  <c r="K5" i="44" s="1"/>
  <c r="R264" i="7"/>
  <c r="Q258"/>
  <c r="Q259"/>
  <c r="Q269" s="1"/>
  <c r="J14" i="22" s="1"/>
  <c r="P258" i="7"/>
  <c r="P259" s="1"/>
  <c r="O258"/>
  <c r="O259"/>
  <c r="N258"/>
  <c r="N259" s="1"/>
  <c r="M258"/>
  <c r="M259" s="1"/>
  <c r="L258"/>
  <c r="L259" s="1"/>
  <c r="K258"/>
  <c r="K259"/>
  <c r="K269" s="1"/>
  <c r="J258"/>
  <c r="J259" s="1"/>
  <c r="I258"/>
  <c r="I259"/>
  <c r="I269" s="1"/>
  <c r="H258"/>
  <c r="H259" s="1"/>
  <c r="G258"/>
  <c r="G259" s="1"/>
  <c r="F258"/>
  <c r="F259" s="1"/>
  <c r="E258"/>
  <c r="E259" s="1"/>
  <c r="E269" s="1"/>
  <c r="D31" i="6"/>
  <c r="D32" s="1"/>
  <c r="D42" s="1"/>
  <c r="C11" i="20" s="1"/>
  <c r="D37" i="6"/>
  <c r="C32"/>
  <c r="Q258"/>
  <c r="Q259" s="1"/>
  <c r="Q269" s="1"/>
  <c r="P258"/>
  <c r="P259" s="1"/>
  <c r="O258"/>
  <c r="O259"/>
  <c r="O269" s="1"/>
  <c r="D493" i="5"/>
  <c r="C489"/>
  <c r="C498" s="1"/>
  <c r="D174" i="7"/>
  <c r="D175" s="1"/>
  <c r="D177"/>
  <c r="D178" s="1"/>
  <c r="D179"/>
  <c r="C174"/>
  <c r="C175" s="1"/>
  <c r="C185" s="1"/>
  <c r="C177"/>
  <c r="C178" s="1"/>
  <c r="C179"/>
  <c r="C180" s="1"/>
  <c r="C181" s="1"/>
  <c r="C182" s="1"/>
  <c r="C183" s="1"/>
  <c r="B174"/>
  <c r="B175" s="1"/>
  <c r="B177"/>
  <c r="C184"/>
  <c r="C493" i="5"/>
  <c r="C494" s="1"/>
  <c r="C495" s="1"/>
  <c r="C496" s="1"/>
  <c r="C497" s="1"/>
  <c r="D11" i="40" s="1"/>
  <c r="D111" i="6"/>
  <c r="D112"/>
  <c r="C111"/>
  <c r="C112" s="1"/>
  <c r="B111"/>
  <c r="Q258" i="14"/>
  <c r="Q259" s="1"/>
  <c r="Q272" s="1"/>
  <c r="P258"/>
  <c r="O258"/>
  <c r="N258"/>
  <c r="N259" s="1"/>
  <c r="N272" s="1"/>
  <c r="M258"/>
  <c r="L258"/>
  <c r="L259" s="1"/>
  <c r="L272" s="1"/>
  <c r="K258"/>
  <c r="K259" s="1"/>
  <c r="K272" s="1"/>
  <c r="J258"/>
  <c r="J259" s="1"/>
  <c r="J272" s="1"/>
  <c r="I258"/>
  <c r="H258"/>
  <c r="G258"/>
  <c r="F258"/>
  <c r="F259" s="1"/>
  <c r="F272" s="1"/>
  <c r="E258"/>
  <c r="D258"/>
  <c r="D259" s="1"/>
  <c r="D272" s="1"/>
  <c r="C258"/>
  <c r="B258"/>
  <c r="B259" s="1"/>
  <c r="B272" s="1"/>
  <c r="M208"/>
  <c r="L208"/>
  <c r="K208"/>
  <c r="K209" s="1"/>
  <c r="K222" s="1"/>
  <c r="E6" i="31" s="1"/>
  <c r="J208" i="14"/>
  <c r="J209" s="1"/>
  <c r="J222" s="1"/>
  <c r="I208"/>
  <c r="I209" s="1"/>
  <c r="I222" s="1"/>
  <c r="H208"/>
  <c r="H209" s="1"/>
  <c r="H222" s="1"/>
  <c r="G208"/>
  <c r="F208"/>
  <c r="F209" s="1"/>
  <c r="F222" s="1"/>
  <c r="E208"/>
  <c r="D208"/>
  <c r="D209" s="1"/>
  <c r="C208"/>
  <c r="C209" s="1"/>
  <c r="C222" s="1"/>
  <c r="B208"/>
  <c r="B209" s="1"/>
  <c r="B222" s="1"/>
  <c r="D91" i="6"/>
  <c r="D92"/>
  <c r="C91"/>
  <c r="B91"/>
  <c r="B92" s="1"/>
  <c r="O282" i="7"/>
  <c r="O283" s="1"/>
  <c r="O294" s="1"/>
  <c r="N282"/>
  <c r="N283"/>
  <c r="N294" s="1"/>
  <c r="M282"/>
  <c r="M283" s="1"/>
  <c r="M294" s="1"/>
  <c r="L282"/>
  <c r="L283" s="1"/>
  <c r="L294" s="1"/>
  <c r="K282"/>
  <c r="K283" s="1"/>
  <c r="K294" s="1"/>
  <c r="J282"/>
  <c r="J283" s="1"/>
  <c r="F489" i="5"/>
  <c r="F498" s="1"/>
  <c r="F493"/>
  <c r="F494" s="1"/>
  <c r="F495" s="1"/>
  <c r="F496" s="1"/>
  <c r="F497" s="1"/>
  <c r="G11" i="40" s="1"/>
  <c r="O307" i="7"/>
  <c r="O308" s="1"/>
  <c r="N307"/>
  <c r="N308" s="1"/>
  <c r="M307"/>
  <c r="M308" s="1"/>
  <c r="L307"/>
  <c r="L308" s="1"/>
  <c r="K307"/>
  <c r="K308" s="1"/>
  <c r="J307"/>
  <c r="J308"/>
  <c r="J319" s="1"/>
  <c r="J311"/>
  <c r="J314" s="1"/>
  <c r="J315" s="1"/>
  <c r="J316" s="1"/>
  <c r="J317" s="1"/>
  <c r="J318" s="1"/>
  <c r="I307"/>
  <c r="I308"/>
  <c r="I319" s="1"/>
  <c r="I311"/>
  <c r="I314" s="1"/>
  <c r="I315" s="1"/>
  <c r="I316" s="1"/>
  <c r="I317" s="1"/>
  <c r="I318" s="1"/>
  <c r="C24" i="34" s="1"/>
  <c r="H307" i="7"/>
  <c r="H308"/>
  <c r="H311"/>
  <c r="H314" s="1"/>
  <c r="H315" s="1"/>
  <c r="G307"/>
  <c r="G308"/>
  <c r="G311"/>
  <c r="G314" s="1"/>
  <c r="G315" s="1"/>
  <c r="G316" s="1"/>
  <c r="G317" s="1"/>
  <c r="G318" s="1"/>
  <c r="H11" i="34" s="1"/>
  <c r="F307" i="7"/>
  <c r="F308" s="1"/>
  <c r="F311"/>
  <c r="F314"/>
  <c r="E307"/>
  <c r="E308" s="1"/>
  <c r="E311"/>
  <c r="E314" s="1"/>
  <c r="D307"/>
  <c r="D308" s="1"/>
  <c r="D319" s="1"/>
  <c r="E13" i="35" s="1"/>
  <c r="D94" i="6"/>
  <c r="C92"/>
  <c r="C94"/>
  <c r="N258"/>
  <c r="N259" s="1"/>
  <c r="N269" s="1"/>
  <c r="H11" i="22" s="1"/>
  <c r="M258" i="6"/>
  <c r="L258"/>
  <c r="L259" s="1"/>
  <c r="L269" s="1"/>
  <c r="F5" i="31" s="1"/>
  <c r="K258" i="6"/>
  <c r="K259" s="1"/>
  <c r="K269" s="1"/>
  <c r="E5" i="31" s="1"/>
  <c r="J258" i="6"/>
  <c r="I258"/>
  <c r="H258"/>
  <c r="G258"/>
  <c r="G259" s="1"/>
  <c r="G269" s="1"/>
  <c r="F258"/>
  <c r="F259" s="1"/>
  <c r="F269" s="1"/>
  <c r="E258"/>
  <c r="D258"/>
  <c r="D259" s="1"/>
  <c r="D269" s="1"/>
  <c r="C258"/>
  <c r="C259" s="1"/>
  <c r="C269" s="1"/>
  <c r="B258"/>
  <c r="B259" s="1"/>
  <c r="B269" s="1"/>
  <c r="D114"/>
  <c r="D115" s="1"/>
  <c r="D116"/>
  <c r="D117"/>
  <c r="D118" s="1"/>
  <c r="D119" s="1"/>
  <c r="D120" s="1"/>
  <c r="D121" s="1"/>
  <c r="E11" i="25" s="1"/>
  <c r="O382" i="7"/>
  <c r="O383" s="1"/>
  <c r="O389"/>
  <c r="O390" s="1"/>
  <c r="O391" s="1"/>
  <c r="O392" s="1"/>
  <c r="O393" s="1"/>
  <c r="I27" i="34" s="1"/>
  <c r="N382" i="7"/>
  <c r="N383" s="1"/>
  <c r="M382"/>
  <c r="M383" s="1"/>
  <c r="M386"/>
  <c r="M389" s="1"/>
  <c r="M390" s="1"/>
  <c r="M391" s="1"/>
  <c r="M392" s="1"/>
  <c r="M393" s="1"/>
  <c r="L382"/>
  <c r="L383"/>
  <c r="L386"/>
  <c r="K382"/>
  <c r="K383" s="1"/>
  <c r="J382"/>
  <c r="J383" s="1"/>
  <c r="J386"/>
  <c r="J389" s="1"/>
  <c r="J390" s="1"/>
  <c r="J391" s="1"/>
  <c r="J392" s="1"/>
  <c r="J393" s="1"/>
  <c r="D27" i="34" s="1"/>
  <c r="I382" i="7"/>
  <c r="I383"/>
  <c r="H382"/>
  <c r="H383" s="1"/>
  <c r="G382"/>
  <c r="G383" s="1"/>
  <c r="F382"/>
  <c r="F383" s="1"/>
  <c r="F386"/>
  <c r="F389" s="1"/>
  <c r="F390" s="1"/>
  <c r="F391" s="1"/>
  <c r="F392" s="1"/>
  <c r="F393" s="1"/>
  <c r="E382"/>
  <c r="E383"/>
  <c r="E386"/>
  <c r="E389" s="1"/>
  <c r="E390" s="1"/>
  <c r="E391" s="1"/>
  <c r="E392" s="1"/>
  <c r="E393" s="1"/>
  <c r="D382"/>
  <c r="D383" s="1"/>
  <c r="D386"/>
  <c r="D389" s="1"/>
  <c r="D390" s="1"/>
  <c r="D391" s="1"/>
  <c r="D392" s="1"/>
  <c r="D393" s="1"/>
  <c r="C382"/>
  <c r="C383" s="1"/>
  <c r="C386"/>
  <c r="C389" s="1"/>
  <c r="C390" s="1"/>
  <c r="C391" s="1"/>
  <c r="C392" s="1"/>
  <c r="C393" s="1"/>
  <c r="D14" i="34" s="1"/>
  <c r="B382" i="7"/>
  <c r="B383" s="1"/>
  <c r="B386"/>
  <c r="Q195" i="6"/>
  <c r="Q196"/>
  <c r="Q206" s="1"/>
  <c r="P195"/>
  <c r="P196" s="1"/>
  <c r="P206" s="1"/>
  <c r="O195"/>
  <c r="O196" s="1"/>
  <c r="O206"/>
  <c r="N195"/>
  <c r="N196" s="1"/>
  <c r="N206" s="1"/>
  <c r="M195"/>
  <c r="M196" s="1"/>
  <c r="M206" s="1"/>
  <c r="M237"/>
  <c r="M238" s="1"/>
  <c r="M248" s="1"/>
  <c r="G4" i="31" s="1"/>
  <c r="L237" i="6"/>
  <c r="L238" s="1"/>
  <c r="L248" s="1"/>
  <c r="F10" i="22" s="1"/>
  <c r="K237" i="6"/>
  <c r="K238" s="1"/>
  <c r="K248" s="1"/>
  <c r="J237"/>
  <c r="J238" s="1"/>
  <c r="I237"/>
  <c r="I238" s="1"/>
  <c r="H237"/>
  <c r="H238" s="1"/>
  <c r="G237"/>
  <c r="F237"/>
  <c r="E237"/>
  <c r="E238" s="1"/>
  <c r="E248" s="1"/>
  <c r="D237"/>
  <c r="D238" s="1"/>
  <c r="D248" s="1"/>
  <c r="C237"/>
  <c r="C238" s="1"/>
  <c r="C248" s="1"/>
  <c r="B237"/>
  <c r="D174"/>
  <c r="D175" s="1"/>
  <c r="C174"/>
  <c r="C175" s="1"/>
  <c r="B174"/>
  <c r="B175" s="1"/>
  <c r="D46" i="14"/>
  <c r="C46"/>
  <c r="C47" s="1"/>
  <c r="C48" s="1"/>
  <c r="C49" s="1"/>
  <c r="C50" s="1"/>
  <c r="B38"/>
  <c r="B51" s="1"/>
  <c r="B46"/>
  <c r="B47" s="1"/>
  <c r="B48" s="1"/>
  <c r="B49" s="1"/>
  <c r="B50" s="1"/>
  <c r="D47"/>
  <c r="D48" s="1"/>
  <c r="D49" s="1"/>
  <c r="D50" s="1"/>
  <c r="L195" i="6"/>
  <c r="L196" s="1"/>
  <c r="K195"/>
  <c r="K196" s="1"/>
  <c r="J195"/>
  <c r="I195"/>
  <c r="H195"/>
  <c r="H196" s="1"/>
  <c r="H206" s="1"/>
  <c r="G195"/>
  <c r="F195"/>
  <c r="F196" s="1"/>
  <c r="F206" s="1"/>
  <c r="E195"/>
  <c r="D195"/>
  <c r="D196" s="1"/>
  <c r="D206" s="1"/>
  <c r="C195"/>
  <c r="C196" s="1"/>
  <c r="C206" s="1"/>
  <c r="Q183" i="14"/>
  <c r="Q184"/>
  <c r="Q197" s="1"/>
  <c r="P183"/>
  <c r="P184" s="1"/>
  <c r="P197" s="1"/>
  <c r="O183"/>
  <c r="N183"/>
  <c r="N184" s="1"/>
  <c r="N197" s="1"/>
  <c r="M183"/>
  <c r="L183"/>
  <c r="L184" s="1"/>
  <c r="L197" s="1"/>
  <c r="K183"/>
  <c r="K184" s="1"/>
  <c r="K197" s="1"/>
  <c r="J183"/>
  <c r="I183"/>
  <c r="I184" s="1"/>
  <c r="H183"/>
  <c r="H184" s="1"/>
  <c r="H197" s="1"/>
  <c r="G183"/>
  <c r="F183"/>
  <c r="F184" s="1"/>
  <c r="F197" s="1"/>
  <c r="E183"/>
  <c r="D183"/>
  <c r="D184" s="1"/>
  <c r="D197" s="1"/>
  <c r="C183"/>
  <c r="Q216" i="6"/>
  <c r="Q217"/>
  <c r="P216"/>
  <c r="P217" s="1"/>
  <c r="P227" s="1"/>
  <c r="O216"/>
  <c r="N216"/>
  <c r="M216"/>
  <c r="L216"/>
  <c r="L217" s="1"/>
  <c r="K216"/>
  <c r="J216"/>
  <c r="I216"/>
  <c r="H216"/>
  <c r="H217" s="1"/>
  <c r="H227" s="1"/>
  <c r="G216"/>
  <c r="F216"/>
  <c r="F217" s="1"/>
  <c r="F227" s="1"/>
  <c r="E216"/>
  <c r="E217" s="1"/>
  <c r="E227" s="1"/>
  <c r="D216"/>
  <c r="C216"/>
  <c r="C217" s="1"/>
  <c r="C227" s="1"/>
  <c r="D115" i="14"/>
  <c r="D116"/>
  <c r="D117"/>
  <c r="C110"/>
  <c r="D153" i="6"/>
  <c r="D154" s="1"/>
  <c r="C153"/>
  <c r="C154" s="1"/>
  <c r="B153"/>
  <c r="B154" s="1"/>
  <c r="E493" i="5"/>
  <c r="E494" s="1"/>
  <c r="E495" s="1"/>
  <c r="E496" s="1"/>
  <c r="E497" s="1"/>
  <c r="F11" i="40" s="1"/>
  <c r="R216" i="7"/>
  <c r="R217"/>
  <c r="R222"/>
  <c r="Q216"/>
  <c r="Q217"/>
  <c r="P216"/>
  <c r="P217" s="1"/>
  <c r="P227" s="1"/>
  <c r="I12" i="22" s="1"/>
  <c r="O216" i="7"/>
  <c r="O217"/>
  <c r="N216"/>
  <c r="N217" s="1"/>
  <c r="M216"/>
  <c r="M217" s="1"/>
  <c r="L216"/>
  <c r="L217"/>
  <c r="K216"/>
  <c r="K217" s="1"/>
  <c r="J216"/>
  <c r="J217"/>
  <c r="I216"/>
  <c r="I217" s="1"/>
  <c r="H216"/>
  <c r="H217" s="1"/>
  <c r="G216"/>
  <c r="G217"/>
  <c r="F216"/>
  <c r="F217" s="1"/>
  <c r="E216"/>
  <c r="E217" s="1"/>
  <c r="D216"/>
  <c r="D217" s="1"/>
  <c r="C216"/>
  <c r="C217" s="1"/>
  <c r="B217"/>
  <c r="D132" i="6"/>
  <c r="D133" s="1"/>
  <c r="D135"/>
  <c r="D137" s="1"/>
  <c r="C132"/>
  <c r="C133" s="1"/>
  <c r="C135"/>
  <c r="B132"/>
  <c r="B133" s="1"/>
  <c r="B135"/>
  <c r="D61" i="14"/>
  <c r="D62" s="1"/>
  <c r="D75" s="1"/>
  <c r="C61"/>
  <c r="C62" s="1"/>
  <c r="C75" s="1"/>
  <c r="B61"/>
  <c r="B62" s="1"/>
  <c r="B75" s="1"/>
  <c r="O184"/>
  <c r="O197" s="1"/>
  <c r="D133"/>
  <c r="D134" s="1"/>
  <c r="C133"/>
  <c r="B133"/>
  <c r="B134" s="1"/>
  <c r="O332" i="7"/>
  <c r="O333" s="1"/>
  <c r="N332"/>
  <c r="N333" s="1"/>
  <c r="N344" s="1"/>
  <c r="M332"/>
  <c r="M333" s="1"/>
  <c r="L332"/>
  <c r="L333" s="1"/>
  <c r="K332"/>
  <c r="K333" s="1"/>
  <c r="G209" i="14"/>
  <c r="G222" s="1"/>
  <c r="G518" i="5"/>
  <c r="D156" i="6"/>
  <c r="B177"/>
  <c r="B217"/>
  <c r="B227" s="1"/>
  <c r="Q224"/>
  <c r="Q225"/>
  <c r="Q226" s="1"/>
  <c r="P224"/>
  <c r="P225" s="1"/>
  <c r="P226" s="1"/>
  <c r="O224"/>
  <c r="O225" s="1"/>
  <c r="O226" s="1"/>
  <c r="N224"/>
  <c r="N225"/>
  <c r="N226" s="1"/>
  <c r="M224"/>
  <c r="M225" s="1"/>
  <c r="M226" s="1"/>
  <c r="L224"/>
  <c r="L225" s="1"/>
  <c r="L226" s="1"/>
  <c r="K224"/>
  <c r="K225" s="1"/>
  <c r="K226" s="1"/>
  <c r="J224"/>
  <c r="J225"/>
  <c r="J226"/>
  <c r="I224"/>
  <c r="I225" s="1"/>
  <c r="I226" s="1"/>
  <c r="H224"/>
  <c r="H225" s="1"/>
  <c r="H226" s="1"/>
  <c r="G224"/>
  <c r="G225" s="1"/>
  <c r="G226" s="1"/>
  <c r="F224"/>
  <c r="F225"/>
  <c r="F226"/>
  <c r="E224"/>
  <c r="E225" s="1"/>
  <c r="E226" s="1"/>
  <c r="D224"/>
  <c r="D225" s="1"/>
  <c r="D226"/>
  <c r="C224"/>
  <c r="C225" s="1"/>
  <c r="C226" s="1"/>
  <c r="B224"/>
  <c r="B225" s="1"/>
  <c r="B226" s="1"/>
  <c r="C115" i="14"/>
  <c r="C116"/>
  <c r="C117"/>
  <c r="B115"/>
  <c r="B117" s="1"/>
  <c r="B116"/>
  <c r="B118" s="1"/>
  <c r="N159"/>
  <c r="N172" s="1"/>
  <c r="E209"/>
  <c r="O283"/>
  <c r="O284" s="1"/>
  <c r="O297" s="1"/>
  <c r="I8" i="31" s="1"/>
  <c r="N283" i="14"/>
  <c r="N284" s="1"/>
  <c r="N297" s="1"/>
  <c r="H8" i="31" s="1"/>
  <c r="M283" i="14"/>
  <c r="L283"/>
  <c r="K283"/>
  <c r="K284" s="1"/>
  <c r="K297" s="1"/>
  <c r="J283"/>
  <c r="I283"/>
  <c r="H283"/>
  <c r="H284" s="1"/>
  <c r="G283"/>
  <c r="G284" s="1"/>
  <c r="G297" s="1"/>
  <c r="F283"/>
  <c r="E283"/>
  <c r="D283"/>
  <c r="C283"/>
  <c r="B283"/>
  <c r="D71" i="7"/>
  <c r="D72"/>
  <c r="C71"/>
  <c r="C72" s="1"/>
  <c r="D132"/>
  <c r="D133" s="1"/>
  <c r="D135"/>
  <c r="D136" s="1"/>
  <c r="C132"/>
  <c r="C133" s="1"/>
  <c r="C135"/>
  <c r="C137" s="1"/>
  <c r="C136"/>
  <c r="B132"/>
  <c r="B133" s="1"/>
  <c r="B135"/>
  <c r="B136" s="1"/>
  <c r="B114" i="6"/>
  <c r="E259"/>
  <c r="E269" s="1"/>
  <c r="Q266"/>
  <c r="Q267" s="1"/>
  <c r="Q268"/>
  <c r="K11" i="21" s="1"/>
  <c r="D139" i="14"/>
  <c r="B74" i="7"/>
  <c r="D74"/>
  <c r="D76" s="1"/>
  <c r="C74"/>
  <c r="C75" s="1"/>
  <c r="C37" i="6"/>
  <c r="B32"/>
  <c r="B42" s="1"/>
  <c r="C156"/>
  <c r="C177"/>
  <c r="C178"/>
  <c r="C179"/>
  <c r="K206"/>
  <c r="J196"/>
  <c r="C139" i="14"/>
  <c r="O234"/>
  <c r="O247" s="1"/>
  <c r="I18" i="22" s="1"/>
  <c r="B139" i="14"/>
  <c r="B140"/>
  <c r="B142" s="1"/>
  <c r="B141"/>
  <c r="N247"/>
  <c r="M234"/>
  <c r="G238" i="6"/>
  <c r="G248" s="1"/>
  <c r="H518" i="5"/>
  <c r="D217" i="6"/>
  <c r="D227" s="1"/>
  <c r="F518" i="5"/>
  <c r="L206" i="6"/>
  <c r="E222" i="14"/>
  <c r="D222"/>
  <c r="B72" i="6"/>
  <c r="Q219" i="14"/>
  <c r="Q220" s="1"/>
  <c r="Q221" s="1"/>
  <c r="K6" i="30" s="1"/>
  <c r="D111" i="7"/>
  <c r="D112" s="1"/>
  <c r="C111"/>
  <c r="C112" s="1"/>
  <c r="B111"/>
  <c r="B112" s="1"/>
  <c r="O518" i="5"/>
  <c r="C114" i="6"/>
  <c r="B112"/>
  <c r="M247" i="14"/>
  <c r="G7" i="31" s="1"/>
  <c r="L234" i="14"/>
  <c r="L247" s="1"/>
  <c r="F18" i="22" s="1"/>
  <c r="I518" i="5"/>
  <c r="I519" s="1"/>
  <c r="I520" s="1"/>
  <c r="I521" s="1"/>
  <c r="P172" i="14"/>
  <c r="N489" i="5"/>
  <c r="N498" s="1"/>
  <c r="N493"/>
  <c r="B94" i="6"/>
  <c r="B156"/>
  <c r="D177"/>
  <c r="D179" s="1"/>
  <c r="M493" i="5"/>
  <c r="B31" i="14"/>
  <c r="B28"/>
  <c r="B29" s="1"/>
  <c r="B30" s="1"/>
  <c r="L493" i="5"/>
  <c r="L494" s="1"/>
  <c r="L495" s="1"/>
  <c r="L496" s="1"/>
  <c r="L497" s="1"/>
  <c r="C13" i="40" s="1"/>
  <c r="P518" i="5"/>
  <c r="P519" s="1"/>
  <c r="P520" s="1"/>
  <c r="P521" s="1"/>
  <c r="P522" s="1"/>
  <c r="G16" i="40" s="1"/>
  <c r="B37" i="6"/>
  <c r="B38" s="1"/>
  <c r="B39" s="1"/>
  <c r="B40" s="1"/>
  <c r="B41" s="1"/>
  <c r="D38"/>
  <c r="D39" s="1"/>
  <c r="D40" s="1"/>
  <c r="D41" s="1"/>
  <c r="C11" i="19" s="1"/>
  <c r="K493" i="5"/>
  <c r="K494" s="1"/>
  <c r="J489"/>
  <c r="N518"/>
  <c r="N248" i="6"/>
  <c r="Q308" i="14"/>
  <c r="Q309"/>
  <c r="P308"/>
  <c r="P309" s="1"/>
  <c r="P322" s="1"/>
  <c r="O308"/>
  <c r="N308"/>
  <c r="M308"/>
  <c r="L308"/>
  <c r="L309" s="1"/>
  <c r="K308"/>
  <c r="J308"/>
  <c r="I308"/>
  <c r="I309" s="1"/>
  <c r="I322" s="1"/>
  <c r="H308"/>
  <c r="H309" s="1"/>
  <c r="G308"/>
  <c r="G309" s="1"/>
  <c r="F308"/>
  <c r="E308"/>
  <c r="D308"/>
  <c r="D309" s="1"/>
  <c r="D322" s="1"/>
  <c r="C308"/>
  <c r="C309" s="1"/>
  <c r="B308"/>
  <c r="J493" i="5"/>
  <c r="J494" s="1"/>
  <c r="J495" s="1"/>
  <c r="J496" s="1"/>
  <c r="J497" s="1"/>
  <c r="F12" i="40" s="1"/>
  <c r="I489" i="5"/>
  <c r="E518"/>
  <c r="E519" s="1"/>
  <c r="E520" s="1"/>
  <c r="E521" s="1"/>
  <c r="E522" s="1"/>
  <c r="F14" i="40" s="1"/>
  <c r="M518" i="5"/>
  <c r="C38" i="6"/>
  <c r="J206"/>
  <c r="I196"/>
  <c r="I206" s="1"/>
  <c r="G196"/>
  <c r="G206" s="1"/>
  <c r="E196"/>
  <c r="E206" s="1"/>
  <c r="B196"/>
  <c r="B206" s="1"/>
  <c r="Q203"/>
  <c r="Q204"/>
  <c r="Q205" s="1"/>
  <c r="P203"/>
  <c r="P204" s="1"/>
  <c r="P205" s="1"/>
  <c r="O203"/>
  <c r="O204" s="1"/>
  <c r="O205"/>
  <c r="N203"/>
  <c r="N204" s="1"/>
  <c r="N205" s="1"/>
  <c r="M203"/>
  <c r="M204"/>
  <c r="M205" s="1"/>
  <c r="L203"/>
  <c r="L204" s="1"/>
  <c r="L205" s="1"/>
  <c r="K203"/>
  <c r="K204" s="1"/>
  <c r="K205" s="1"/>
  <c r="J203"/>
  <c r="J204" s="1"/>
  <c r="J205"/>
  <c r="I203"/>
  <c r="I204" s="1"/>
  <c r="I205" s="1"/>
  <c r="H203"/>
  <c r="H204" s="1"/>
  <c r="H205" s="1"/>
  <c r="G203"/>
  <c r="G204" s="1"/>
  <c r="G205" s="1"/>
  <c r="F203"/>
  <c r="F204" s="1"/>
  <c r="F205" s="1"/>
  <c r="E203"/>
  <c r="E204" s="1"/>
  <c r="E205" s="1"/>
  <c r="D203"/>
  <c r="D204" s="1"/>
  <c r="D205"/>
  <c r="C203"/>
  <c r="C204" s="1"/>
  <c r="C205" s="1"/>
  <c r="B203"/>
  <c r="B204" s="1"/>
  <c r="B205" s="1"/>
  <c r="F238"/>
  <c r="F248" s="1"/>
  <c r="M259"/>
  <c r="M269" s="1"/>
  <c r="G5" i="31" s="1"/>
  <c r="M159" i="14"/>
  <c r="M172" s="1"/>
  <c r="M184"/>
  <c r="M197" s="1"/>
  <c r="J184"/>
  <c r="J197" s="1"/>
  <c r="I197"/>
  <c r="G184"/>
  <c r="G234"/>
  <c r="G247" s="1"/>
  <c r="F234"/>
  <c r="F247" s="1"/>
  <c r="P259"/>
  <c r="P272"/>
  <c r="O259"/>
  <c r="O272" s="1"/>
  <c r="B222" i="7"/>
  <c r="B223" s="1"/>
  <c r="B224" s="1"/>
  <c r="B225" s="1"/>
  <c r="B226" s="1"/>
  <c r="Q222"/>
  <c r="Q223" s="1"/>
  <c r="Q224" s="1"/>
  <c r="Q225" s="1"/>
  <c r="Q226" s="1"/>
  <c r="J3" i="43" s="1"/>
  <c r="P222" i="7"/>
  <c r="P223" s="1"/>
  <c r="P224" s="1"/>
  <c r="O222"/>
  <c r="O227" s="1"/>
  <c r="H3" i="44" s="1"/>
  <c r="N222" i="7"/>
  <c r="N223" s="1"/>
  <c r="N224" s="1"/>
  <c r="N225" s="1"/>
  <c r="M222"/>
  <c r="M223" s="1"/>
  <c r="M224" s="1"/>
  <c r="L222"/>
  <c r="L223" s="1"/>
  <c r="L224"/>
  <c r="L225" s="1"/>
  <c r="L226" s="1"/>
  <c r="K222"/>
  <c r="K223" s="1"/>
  <c r="K224" s="1"/>
  <c r="K225" s="1"/>
  <c r="K226" s="1"/>
  <c r="J222"/>
  <c r="J223"/>
  <c r="J224" s="1"/>
  <c r="J225" s="1"/>
  <c r="J226" s="1"/>
  <c r="I222"/>
  <c r="I223"/>
  <c r="I224" s="1"/>
  <c r="I225" s="1"/>
  <c r="I226" s="1"/>
  <c r="H222"/>
  <c r="H223" s="1"/>
  <c r="H224" s="1"/>
  <c r="H225" s="1"/>
  <c r="H226" s="1"/>
  <c r="G222"/>
  <c r="G223" s="1"/>
  <c r="G224" s="1"/>
  <c r="G225" s="1"/>
  <c r="G226" s="1"/>
  <c r="F222"/>
  <c r="F223" s="1"/>
  <c r="F224" s="1"/>
  <c r="F225" s="1"/>
  <c r="F226" s="1"/>
  <c r="E222"/>
  <c r="E223" s="1"/>
  <c r="E224"/>
  <c r="D222"/>
  <c r="D223" s="1"/>
  <c r="D224" s="1"/>
  <c r="D225" s="1"/>
  <c r="C222"/>
  <c r="C223" s="1"/>
  <c r="C224" s="1"/>
  <c r="C225" s="1"/>
  <c r="C226" s="1"/>
  <c r="D91"/>
  <c r="D92" s="1"/>
  <c r="C91"/>
  <c r="B91"/>
  <c r="B92" s="1"/>
  <c r="Q317" i="14"/>
  <c r="P317"/>
  <c r="O309"/>
  <c r="O317"/>
  <c r="O318" s="1"/>
  <c r="O319" s="1"/>
  <c r="N309"/>
  <c r="N317"/>
  <c r="N318" s="1"/>
  <c r="N319" s="1"/>
  <c r="M309"/>
  <c r="M322" s="1"/>
  <c r="G9" i="31" s="1"/>
  <c r="M317" i="14"/>
  <c r="L317"/>
  <c r="L318" s="1"/>
  <c r="L319" s="1"/>
  <c r="L320" s="1"/>
  <c r="L321" s="1"/>
  <c r="F9" i="30" s="1"/>
  <c r="K309" i="14"/>
  <c r="J247"/>
  <c r="C7" i="31" s="1"/>
  <c r="D114" i="7"/>
  <c r="D116" s="1"/>
  <c r="D115"/>
  <c r="D117" s="1"/>
  <c r="C114"/>
  <c r="C116" s="1"/>
  <c r="C115"/>
  <c r="C117" s="1"/>
  <c r="C118" s="1"/>
  <c r="C119" s="1"/>
  <c r="C120" s="1"/>
  <c r="C121" s="1"/>
  <c r="D14" i="25" s="1"/>
  <c r="I493" i="5"/>
  <c r="I494" s="1"/>
  <c r="I495" s="1"/>
  <c r="I496" s="1"/>
  <c r="I497" s="1"/>
  <c r="E12" i="40" s="1"/>
  <c r="D518" i="5"/>
  <c r="D519" s="1"/>
  <c r="C514"/>
  <c r="L518"/>
  <c r="L519" s="1"/>
  <c r="L520" s="1"/>
  <c r="B238" i="6"/>
  <c r="B248" s="1"/>
  <c r="Q245"/>
  <c r="Q246" s="1"/>
  <c r="Q247" s="1"/>
  <c r="D72" i="14"/>
  <c r="D73" s="1"/>
  <c r="D74" s="1"/>
  <c r="C72"/>
  <c r="C73" s="1"/>
  <c r="C74" s="1"/>
  <c r="B72"/>
  <c r="B73"/>
  <c r="B74"/>
  <c r="L159"/>
  <c r="L172" s="1"/>
  <c r="K159"/>
  <c r="K172" s="1"/>
  <c r="G197"/>
  <c r="E184"/>
  <c r="E197" s="1"/>
  <c r="C184"/>
  <c r="C197" s="1"/>
  <c r="B184"/>
  <c r="B197" s="1"/>
  <c r="E234"/>
  <c r="E247" s="1"/>
  <c r="M259"/>
  <c r="M272"/>
  <c r="D94" i="7"/>
  <c r="C92"/>
  <c r="C94"/>
  <c r="C95"/>
  <c r="C97" s="1"/>
  <c r="C98" s="1"/>
  <c r="C99" s="1"/>
  <c r="C100" s="1"/>
  <c r="C101" s="1"/>
  <c r="D13" i="25" s="1"/>
  <c r="C96" i="7"/>
  <c r="B94"/>
  <c r="H493" i="5"/>
  <c r="G489"/>
  <c r="O489"/>
  <c r="C518"/>
  <c r="B514"/>
  <c r="B523" s="1"/>
  <c r="K518"/>
  <c r="K519" s="1"/>
  <c r="K520" s="1"/>
  <c r="K521" s="1"/>
  <c r="K522" s="1"/>
  <c r="G15" i="40" s="1"/>
  <c r="J514" i="5"/>
  <c r="Q227" i="6"/>
  <c r="O217"/>
  <c r="O227" s="1"/>
  <c r="N217"/>
  <c r="N227" s="1"/>
  <c r="M217"/>
  <c r="M227" s="1"/>
  <c r="L227"/>
  <c r="K217"/>
  <c r="K227" s="1"/>
  <c r="J259"/>
  <c r="J269" s="1"/>
  <c r="I259"/>
  <c r="C134" i="14"/>
  <c r="I172"/>
  <c r="H159"/>
  <c r="H172" s="1"/>
  <c r="F159"/>
  <c r="F172" s="1"/>
  <c r="E159"/>
  <c r="E172" s="1"/>
  <c r="Q194"/>
  <c r="Q195"/>
  <c r="Q196" s="1"/>
  <c r="P194"/>
  <c r="P195" s="1"/>
  <c r="P196" s="1"/>
  <c r="O194"/>
  <c r="O195"/>
  <c r="O196" s="1"/>
  <c r="N194"/>
  <c r="N195" s="1"/>
  <c r="N196" s="1"/>
  <c r="M194"/>
  <c r="M195" s="1"/>
  <c r="M196" s="1"/>
  <c r="L194"/>
  <c r="L195" s="1"/>
  <c r="L196" s="1"/>
  <c r="K194"/>
  <c r="K195" s="1"/>
  <c r="K196" s="1"/>
  <c r="J194"/>
  <c r="J195" s="1"/>
  <c r="J196"/>
  <c r="I194"/>
  <c r="I195" s="1"/>
  <c r="I196" s="1"/>
  <c r="H194"/>
  <c r="H195"/>
  <c r="H196"/>
  <c r="G194"/>
  <c r="G195" s="1"/>
  <c r="G196" s="1"/>
  <c r="F194"/>
  <c r="F195" s="1"/>
  <c r="F196" s="1"/>
  <c r="E194"/>
  <c r="E195" s="1"/>
  <c r="E196" s="1"/>
  <c r="D194"/>
  <c r="D195" s="1"/>
  <c r="D196" s="1"/>
  <c r="C194"/>
  <c r="C195" s="1"/>
  <c r="C196" s="1"/>
  <c r="B194"/>
  <c r="B195" s="1"/>
  <c r="B196"/>
  <c r="B234"/>
  <c r="B247" s="1"/>
  <c r="Q244"/>
  <c r="Q245" s="1"/>
  <c r="Q246" s="1"/>
  <c r="K7" i="30" s="1"/>
  <c r="I259" i="14"/>
  <c r="I272" s="1"/>
  <c r="D153" i="7"/>
  <c r="D154" s="1"/>
  <c r="C153"/>
  <c r="C154" s="1"/>
  <c r="C164" s="1"/>
  <c r="B153"/>
  <c r="B154" s="1"/>
  <c r="G493" i="5"/>
  <c r="O493"/>
  <c r="O494" s="1"/>
  <c r="O495" s="1"/>
  <c r="O496" s="1"/>
  <c r="O497" s="1"/>
  <c r="F13" i="40" s="1"/>
  <c r="B518" i="5"/>
  <c r="J518"/>
  <c r="J519" s="1"/>
  <c r="J520" s="1"/>
  <c r="J521" s="1"/>
  <c r="J522" s="1"/>
  <c r="J217" i="6"/>
  <c r="J227"/>
  <c r="I217"/>
  <c r="I227" s="1"/>
  <c r="G217"/>
  <c r="G227" s="1"/>
  <c r="I269"/>
  <c r="H259"/>
  <c r="H269" s="1"/>
  <c r="D159" i="14"/>
  <c r="D172" s="1"/>
  <c r="Q169"/>
  <c r="Q170" s="1"/>
  <c r="Q171" s="1"/>
  <c r="P169"/>
  <c r="P170" s="1"/>
  <c r="P171" s="1"/>
  <c r="O169"/>
  <c r="O170" s="1"/>
  <c r="O171" s="1"/>
  <c r="N169"/>
  <c r="N170"/>
  <c r="N171" s="1"/>
  <c r="M169"/>
  <c r="M170"/>
  <c r="M171" s="1"/>
  <c r="L169"/>
  <c r="L170" s="1"/>
  <c r="L171" s="1"/>
  <c r="K169"/>
  <c r="K170" s="1"/>
  <c r="K171" s="1"/>
  <c r="J169"/>
  <c r="J170" s="1"/>
  <c r="J171" s="1"/>
  <c r="I169"/>
  <c r="I170" s="1"/>
  <c r="I171"/>
  <c r="H169"/>
  <c r="H170" s="1"/>
  <c r="H171"/>
  <c r="G169"/>
  <c r="G170" s="1"/>
  <c r="G171" s="1"/>
  <c r="F169"/>
  <c r="F170" s="1"/>
  <c r="F171" s="1"/>
  <c r="E169"/>
  <c r="E170"/>
  <c r="E171"/>
  <c r="D169"/>
  <c r="D170" s="1"/>
  <c r="D171" s="1"/>
  <c r="C169"/>
  <c r="C170" s="1"/>
  <c r="C171" s="1"/>
  <c r="B169"/>
  <c r="B170" s="1"/>
  <c r="B171" s="1"/>
  <c r="M209"/>
  <c r="L209"/>
  <c r="L222" s="1"/>
  <c r="H259"/>
  <c r="H272"/>
  <c r="G259"/>
  <c r="G272" s="1"/>
  <c r="E259"/>
  <c r="E272"/>
  <c r="C259"/>
  <c r="C272" s="1"/>
  <c r="Q269"/>
  <c r="Q270" s="1"/>
  <c r="Q271" s="1"/>
  <c r="P269"/>
  <c r="P270" s="1"/>
  <c r="P271" s="1"/>
  <c r="O269"/>
  <c r="O270" s="1"/>
  <c r="O271" s="1"/>
  <c r="N269"/>
  <c r="N270" s="1"/>
  <c r="N271" s="1"/>
  <c r="M269"/>
  <c r="M270" s="1"/>
  <c r="M271" s="1"/>
  <c r="L269"/>
  <c r="L270" s="1"/>
  <c r="L271" s="1"/>
  <c r="K269"/>
  <c r="K270" s="1"/>
  <c r="K271" s="1"/>
  <c r="J269"/>
  <c r="J270"/>
  <c r="J271"/>
  <c r="I269"/>
  <c r="I270" s="1"/>
  <c r="I271" s="1"/>
  <c r="H269"/>
  <c r="H270" s="1"/>
  <c r="H271" s="1"/>
  <c r="G269"/>
  <c r="G270" s="1"/>
  <c r="G271" s="1"/>
  <c r="F269"/>
  <c r="F270"/>
  <c r="F271"/>
  <c r="E269"/>
  <c r="E270" s="1"/>
  <c r="E271" s="1"/>
  <c r="D269"/>
  <c r="D270" s="1"/>
  <c r="D271" s="1"/>
  <c r="C269"/>
  <c r="C270" s="1"/>
  <c r="C271" s="1"/>
  <c r="B269"/>
  <c r="B270" s="1"/>
  <c r="B271" s="1"/>
  <c r="D156" i="7"/>
  <c r="D157"/>
  <c r="D158"/>
  <c r="D258"/>
  <c r="D259" s="1"/>
  <c r="C258"/>
  <c r="C259" s="1"/>
  <c r="B258"/>
  <c r="B259" s="1"/>
  <c r="B114"/>
  <c r="B115" s="1"/>
  <c r="C307"/>
  <c r="C308" s="1"/>
  <c r="B307"/>
  <c r="B308" s="1"/>
  <c r="D317" i="14"/>
  <c r="D318"/>
  <c r="D319" s="1"/>
  <c r="D320" s="1"/>
  <c r="D321" s="1"/>
  <c r="C317"/>
  <c r="C318" s="1"/>
  <c r="C319" s="1"/>
  <c r="C320" s="1"/>
  <c r="C321" s="1"/>
  <c r="K317"/>
  <c r="B156" i="7"/>
  <c r="O407"/>
  <c r="O408"/>
  <c r="N407"/>
  <c r="N408"/>
  <c r="M407"/>
  <c r="M408" s="1"/>
  <c r="L407"/>
  <c r="L408" s="1"/>
  <c r="K407"/>
  <c r="K408" s="1"/>
  <c r="J407"/>
  <c r="J408" s="1"/>
  <c r="I407"/>
  <c r="I408" s="1"/>
  <c r="H407"/>
  <c r="H408" s="1"/>
  <c r="G407"/>
  <c r="G408" s="1"/>
  <c r="F407"/>
  <c r="F408" s="1"/>
  <c r="E407"/>
  <c r="E408" s="1"/>
  <c r="D407"/>
  <c r="D408" s="1"/>
  <c r="C407"/>
  <c r="C408" s="1"/>
  <c r="C413"/>
  <c r="C414" s="1"/>
  <c r="C415" s="1"/>
  <c r="C416" s="1"/>
  <c r="C417" s="1"/>
  <c r="C418" s="1"/>
  <c r="D15" i="34" s="1"/>
  <c r="B407" i="7"/>
  <c r="B408"/>
  <c r="B411"/>
  <c r="B414" s="1"/>
  <c r="B415" s="1"/>
  <c r="B416" s="1"/>
  <c r="B417" s="1"/>
  <c r="B418" s="1"/>
  <c r="B317" i="14"/>
  <c r="B318" s="1"/>
  <c r="B319" s="1"/>
  <c r="B320" s="1"/>
  <c r="B321" s="1"/>
  <c r="K318"/>
  <c r="K319" s="1"/>
  <c r="K320" s="1"/>
  <c r="K321" s="1"/>
  <c r="E9" i="30" s="1"/>
  <c r="J317" i="14"/>
  <c r="J322" s="1"/>
  <c r="C9" i="31" s="1"/>
  <c r="J309" i="14"/>
  <c r="I317"/>
  <c r="I318" s="1"/>
  <c r="H317"/>
  <c r="G317"/>
  <c r="G318" s="1"/>
  <c r="G319" s="1"/>
  <c r="G320" s="1"/>
  <c r="G321" s="1"/>
  <c r="F309"/>
  <c r="F322" s="1"/>
  <c r="F317"/>
  <c r="F318" s="1"/>
  <c r="F319" s="1"/>
  <c r="E309"/>
  <c r="E322" s="1"/>
  <c r="B19" i="7"/>
  <c r="B20" s="1"/>
  <c r="J195"/>
  <c r="I195"/>
  <c r="H195"/>
  <c r="G195"/>
  <c r="G196" s="1"/>
  <c r="G206" s="1"/>
  <c r="F195"/>
  <c r="E317" i="14"/>
  <c r="F284"/>
  <c r="F297" s="1"/>
  <c r="E284"/>
  <c r="E297" s="1"/>
  <c r="D284"/>
  <c r="D297" s="1"/>
  <c r="C284"/>
  <c r="C297" s="1"/>
  <c r="B284"/>
  <c r="B297" s="1"/>
  <c r="Q294"/>
  <c r="Q295" s="1"/>
  <c r="Q296" s="1"/>
  <c r="K8" i="30" s="1"/>
  <c r="P294" i="14"/>
  <c r="P295" s="1"/>
  <c r="P296" s="1"/>
  <c r="J8" i="30" s="1"/>
  <c r="O294" i="14"/>
  <c r="O295" s="1"/>
  <c r="O296" s="1"/>
  <c r="I8" i="30" s="1"/>
  <c r="N294" i="14"/>
  <c r="N295" s="1"/>
  <c r="N296" s="1"/>
  <c r="H8" i="30" s="1"/>
  <c r="M294" i="14"/>
  <c r="M295" s="1"/>
  <c r="M296" s="1"/>
  <c r="G8" i="30" s="1"/>
  <c r="L294" i="14"/>
  <c r="L295"/>
  <c r="L296" s="1"/>
  <c r="K294"/>
  <c r="K295" s="1"/>
  <c r="K296" s="1"/>
  <c r="E8" i="30" s="1"/>
  <c r="J294" i="14"/>
  <c r="J295" s="1"/>
  <c r="J296" s="1"/>
  <c r="C8" i="30" s="1"/>
  <c r="I294" i="14"/>
  <c r="I295" s="1"/>
  <c r="I296" s="1"/>
  <c r="H294"/>
  <c r="H295" s="1"/>
  <c r="H296"/>
  <c r="G294"/>
  <c r="G295" s="1"/>
  <c r="G296" s="1"/>
  <c r="F294"/>
  <c r="F295"/>
  <c r="F296" s="1"/>
  <c r="E294"/>
  <c r="E295" s="1"/>
  <c r="E296" s="1"/>
  <c r="D294"/>
  <c r="D295"/>
  <c r="D296" s="1"/>
  <c r="C294"/>
  <c r="C295" s="1"/>
  <c r="C296" s="1"/>
  <c r="B294"/>
  <c r="B295" s="1"/>
  <c r="B296" s="1"/>
  <c r="E318"/>
  <c r="E319" s="1"/>
  <c r="E320" s="1"/>
  <c r="E321" s="1"/>
  <c r="C156" i="7"/>
  <c r="C158" s="1"/>
  <c r="C157"/>
  <c r="C159" s="1"/>
  <c r="C160" s="1"/>
  <c r="J318" i="14"/>
  <c r="J319" s="1"/>
  <c r="J320" s="1"/>
  <c r="J321" s="1"/>
  <c r="C9" i="30" s="1"/>
  <c r="C322" i="14"/>
  <c r="B309"/>
  <c r="Q318"/>
  <c r="Q319" s="1"/>
  <c r="Q320" s="1"/>
  <c r="Q321" s="1"/>
  <c r="K9" i="30" s="1"/>
  <c r="P318" i="14"/>
  <c r="P319" s="1"/>
  <c r="P320" s="1"/>
  <c r="P321" s="1"/>
  <c r="O320"/>
  <c r="O321" s="1"/>
  <c r="I9" i="30" s="1"/>
  <c r="N320" i="14"/>
  <c r="N321" s="1"/>
  <c r="H9" i="30" s="1"/>
  <c r="M318" i="14"/>
  <c r="M319"/>
  <c r="M320" s="1"/>
  <c r="M321" s="1"/>
  <c r="G9" i="30" s="1"/>
  <c r="I319" i="14"/>
  <c r="I320" s="1"/>
  <c r="I321" s="1"/>
  <c r="H318"/>
  <c r="H319" s="1"/>
  <c r="H320" s="1"/>
  <c r="H321" s="1"/>
  <c r="F320"/>
  <c r="F321" s="1"/>
  <c r="R237" i="7"/>
  <c r="R238" s="1"/>
  <c r="Q237"/>
  <c r="P237"/>
  <c r="O237"/>
  <c r="O238" s="1"/>
  <c r="O248" s="1"/>
  <c r="H13" i="22" s="1"/>
  <c r="N237" i="7"/>
  <c r="N238" s="1"/>
  <c r="M237"/>
  <c r="M238" s="1"/>
  <c r="L237"/>
  <c r="L238" s="1"/>
  <c r="K237"/>
  <c r="K238" s="1"/>
  <c r="J237"/>
  <c r="J238" s="1"/>
  <c r="I237"/>
  <c r="H237"/>
  <c r="G237"/>
  <c r="G238" s="1"/>
  <c r="F237"/>
  <c r="F238" s="1"/>
  <c r="E237"/>
  <c r="E238" s="1"/>
  <c r="E248" s="1"/>
  <c r="D237"/>
  <c r="D238" s="1"/>
  <c r="C237"/>
  <c r="B237"/>
  <c r="B238" s="1"/>
  <c r="B72"/>
  <c r="J332"/>
  <c r="J333" s="1"/>
  <c r="I332"/>
  <c r="I333" s="1"/>
  <c r="H332"/>
  <c r="G332"/>
  <c r="G333" s="1"/>
  <c r="F332"/>
  <c r="F333" s="1"/>
  <c r="E332"/>
  <c r="E333" s="1"/>
  <c r="D332"/>
  <c r="C332"/>
  <c r="B332"/>
  <c r="B333" s="1"/>
  <c r="C37"/>
  <c r="C161"/>
  <c r="C162" s="1"/>
  <c r="C163" s="1"/>
  <c r="O357"/>
  <c r="O358" s="1"/>
  <c r="N357"/>
  <c r="M357"/>
  <c r="M358" s="1"/>
  <c r="L357"/>
  <c r="L358" s="1"/>
  <c r="K357"/>
  <c r="K358" s="1"/>
  <c r="J357"/>
  <c r="I357"/>
  <c r="I358" s="1"/>
  <c r="H357"/>
  <c r="H358" s="1"/>
  <c r="G357"/>
  <c r="F357"/>
  <c r="F358" s="1"/>
  <c r="E357"/>
  <c r="E358" s="1"/>
  <c r="D357"/>
  <c r="D358" s="1"/>
  <c r="C357"/>
  <c r="C358" s="1"/>
  <c r="B357"/>
  <c r="P297" i="14"/>
  <c r="J8" i="31" s="1"/>
  <c r="M284" i="14"/>
  <c r="M297" s="1"/>
  <c r="G8" i="31" s="1"/>
  <c r="L284" i="14"/>
  <c r="L297" s="1"/>
  <c r="F8" i="31" s="1"/>
  <c r="J284" i="14"/>
  <c r="J297" s="1"/>
  <c r="C8" i="31" s="1"/>
  <c r="I284" i="14"/>
  <c r="I297" s="1"/>
  <c r="H297"/>
  <c r="B38" i="7"/>
  <c r="I282"/>
  <c r="H282"/>
  <c r="G282"/>
  <c r="G283" s="1"/>
  <c r="G294" s="1"/>
  <c r="H12" i="35" s="1"/>
  <c r="F282" i="7"/>
  <c r="F283" s="1"/>
  <c r="F294" s="1"/>
  <c r="G12" i="35" s="1"/>
  <c r="E282" i="7"/>
  <c r="D282"/>
  <c r="C282"/>
  <c r="B282"/>
  <c r="O264"/>
  <c r="O265" s="1"/>
  <c r="N264"/>
  <c r="N265" s="1"/>
  <c r="G264"/>
  <c r="G265" s="1"/>
  <c r="G266" s="1"/>
  <c r="G267" s="1"/>
  <c r="G268" s="1"/>
  <c r="F264"/>
  <c r="E243"/>
  <c r="E244" s="1"/>
  <c r="E245" s="1"/>
  <c r="E246" s="1"/>
  <c r="E247" s="1"/>
  <c r="D243"/>
  <c r="D244" s="1"/>
  <c r="D245" s="1"/>
  <c r="D246" s="1"/>
  <c r="D247" s="1"/>
  <c r="M243"/>
  <c r="M244" s="1"/>
  <c r="L243"/>
  <c r="L244" s="1"/>
  <c r="L245" s="1"/>
  <c r="L246" s="1"/>
  <c r="L247" s="1"/>
  <c r="F4" i="43" s="1"/>
  <c r="C311" i="7"/>
  <c r="C314" s="1"/>
  <c r="C315" s="1"/>
  <c r="C316" s="1"/>
  <c r="C317" s="1"/>
  <c r="C318" s="1"/>
  <c r="B335"/>
  <c r="B336" s="1"/>
  <c r="C336"/>
  <c r="C339" s="1"/>
  <c r="C344" s="1"/>
  <c r="D14" i="35" s="1"/>
  <c r="C338" i="7"/>
  <c r="M361"/>
  <c r="M364"/>
  <c r="M365" s="1"/>
  <c r="M366" s="1"/>
  <c r="M367" s="1"/>
  <c r="M368" s="1"/>
  <c r="G26" i="34" s="1"/>
  <c r="L361" i="7"/>
  <c r="L364" s="1"/>
  <c r="L365" s="1"/>
  <c r="L366" s="1"/>
  <c r="L367" s="1"/>
  <c r="L368" s="1"/>
  <c r="F26" i="34" s="1"/>
  <c r="C243" i="7"/>
  <c r="M264"/>
  <c r="M265" s="1"/>
  <c r="E264"/>
  <c r="E265"/>
  <c r="E266" s="1"/>
  <c r="E267" s="1"/>
  <c r="E268" s="1"/>
  <c r="D264"/>
  <c r="D265" s="1"/>
  <c r="D266" s="1"/>
  <c r="D267" s="1"/>
  <c r="D268" s="1"/>
  <c r="C264"/>
  <c r="E336"/>
  <c r="E339" s="1"/>
  <c r="E340" s="1"/>
  <c r="E341" s="1"/>
  <c r="E342" s="1"/>
  <c r="E343" s="1"/>
  <c r="F12" i="34" s="1"/>
  <c r="I243" i="7"/>
  <c r="I244"/>
  <c r="H243"/>
  <c r="H244" s="1"/>
  <c r="H245" s="1"/>
  <c r="H246" s="1"/>
  <c r="Q243"/>
  <c r="Q244" s="1"/>
  <c r="P243"/>
  <c r="P244" s="1"/>
  <c r="P245" s="1"/>
  <c r="P246" s="1"/>
  <c r="P247" s="1"/>
  <c r="C265"/>
  <c r="C266" s="1"/>
  <c r="C267" s="1"/>
  <c r="C268" s="1"/>
  <c r="B264"/>
  <c r="B265" s="1"/>
  <c r="B266" s="1"/>
  <c r="B267" s="1"/>
  <c r="K264"/>
  <c r="K265"/>
  <c r="K266" s="1"/>
  <c r="J264"/>
  <c r="J265" s="1"/>
  <c r="J266" s="1"/>
  <c r="J267" s="1"/>
  <c r="J268" s="1"/>
  <c r="B269"/>
  <c r="R265"/>
  <c r="R266" s="1"/>
  <c r="R267" s="1"/>
  <c r="R268" s="1"/>
  <c r="K5" i="43" s="1"/>
  <c r="K339" i="7"/>
  <c r="K340" s="1"/>
  <c r="K341" s="1"/>
  <c r="K342" s="1"/>
  <c r="K343" s="1"/>
  <c r="E25" i="34" s="1"/>
  <c r="O360" i="7"/>
  <c r="J361"/>
  <c r="H336"/>
  <c r="H339"/>
  <c r="H340"/>
  <c r="H341" s="1"/>
  <c r="H342" s="1"/>
  <c r="H343" s="1"/>
  <c r="I12" i="34" s="1"/>
  <c r="K243" i="7"/>
  <c r="K244" s="1"/>
  <c r="K245" s="1"/>
  <c r="K246" s="1"/>
  <c r="K247" s="1"/>
  <c r="J243"/>
  <c r="J244" s="1"/>
  <c r="J245" s="1"/>
  <c r="L264"/>
  <c r="R243"/>
  <c r="R244"/>
  <c r="L265"/>
  <c r="D311"/>
  <c r="D314"/>
  <c r="D315" s="1"/>
  <c r="D316" s="1"/>
  <c r="D317" s="1"/>
  <c r="D318" s="1"/>
  <c r="E11" i="34" s="1"/>
  <c r="H316" i="7"/>
  <c r="H317" s="1"/>
  <c r="H318" s="1"/>
  <c r="I11" i="34" s="1"/>
  <c r="G243" i="7"/>
  <c r="G244" s="1"/>
  <c r="G245" s="1"/>
  <c r="G246" s="1"/>
  <c r="G247" s="1"/>
  <c r="O243"/>
  <c r="I264"/>
  <c r="Q264"/>
  <c r="D361"/>
  <c r="D364" s="1"/>
  <c r="D365" s="1"/>
  <c r="D366" s="1"/>
  <c r="D367" s="1"/>
  <c r="D368" s="1"/>
  <c r="C361"/>
  <c r="N358"/>
  <c r="J358"/>
  <c r="G358"/>
  <c r="B358"/>
  <c r="I336"/>
  <c r="I339" s="1"/>
  <c r="I340" s="1"/>
  <c r="I341" s="1"/>
  <c r="I342" s="1"/>
  <c r="I343" s="1"/>
  <c r="C25" i="34" s="1"/>
  <c r="H333" i="7"/>
  <c r="H344" s="1"/>
  <c r="I14" i="35" s="1"/>
  <c r="D333" i="7"/>
  <c r="C333"/>
  <c r="N343"/>
  <c r="F265"/>
  <c r="F266" s="1"/>
  <c r="F267" s="1"/>
  <c r="F268" s="1"/>
  <c r="Q238"/>
  <c r="Q248" s="1"/>
  <c r="P238"/>
  <c r="I238"/>
  <c r="I248" s="1"/>
  <c r="H238"/>
  <c r="C238"/>
  <c r="B243"/>
  <c r="B244" s="1"/>
  <c r="J196"/>
  <c r="J206" s="1"/>
  <c r="I196"/>
  <c r="I206"/>
  <c r="H196"/>
  <c r="H206" s="1"/>
  <c r="F196"/>
  <c r="F206" s="1"/>
  <c r="E196"/>
  <c r="E206"/>
  <c r="D196"/>
  <c r="D206"/>
  <c r="C196"/>
  <c r="C206"/>
  <c r="B196"/>
  <c r="B206" s="1"/>
  <c r="R203"/>
  <c r="R204" s="1"/>
  <c r="R205" s="1"/>
  <c r="Q203"/>
  <c r="Q204" s="1"/>
  <c r="Q205" s="1"/>
  <c r="P203"/>
  <c r="P204" s="1"/>
  <c r="P205" s="1"/>
  <c r="O203"/>
  <c r="O204" s="1"/>
  <c r="O205" s="1"/>
  <c r="N203"/>
  <c r="N204" s="1"/>
  <c r="N205"/>
  <c r="M203"/>
  <c r="M204" s="1"/>
  <c r="M205" s="1"/>
  <c r="L203"/>
  <c r="L204"/>
  <c r="L205" s="1"/>
  <c r="K203"/>
  <c r="K204" s="1"/>
  <c r="K205" s="1"/>
  <c r="J203"/>
  <c r="J204"/>
  <c r="J205" s="1"/>
  <c r="I203"/>
  <c r="I204" s="1"/>
  <c r="I205" s="1"/>
  <c r="H203"/>
  <c r="H204" s="1"/>
  <c r="H205" s="1"/>
  <c r="G203"/>
  <c r="G204" s="1"/>
  <c r="G205" s="1"/>
  <c r="F203"/>
  <c r="F204" s="1"/>
  <c r="F205" s="1"/>
  <c r="E203"/>
  <c r="E204" s="1"/>
  <c r="E205" s="1"/>
  <c r="D203"/>
  <c r="D204"/>
  <c r="D205" s="1"/>
  <c r="C203"/>
  <c r="C204" s="1"/>
  <c r="C205" s="1"/>
  <c r="B203"/>
  <c r="B204"/>
  <c r="B205" s="1"/>
  <c r="F243"/>
  <c r="F244" s="1"/>
  <c r="F245" s="1"/>
  <c r="F246" s="1"/>
  <c r="F247" s="1"/>
  <c r="O244"/>
  <c r="N243"/>
  <c r="I265"/>
  <c r="H264"/>
  <c r="H265" s="1"/>
  <c r="Q265"/>
  <c r="P264"/>
  <c r="P265" s="1"/>
  <c r="P266" s="1"/>
  <c r="P267" s="1"/>
  <c r="P268" s="1"/>
  <c r="C244"/>
  <c r="J294"/>
  <c r="I283"/>
  <c r="I294" s="1"/>
  <c r="H283"/>
  <c r="H294" s="1"/>
  <c r="E283"/>
  <c r="E294" s="1"/>
  <c r="F12" i="35" s="1"/>
  <c r="D283" i="7"/>
  <c r="D294" s="1"/>
  <c r="E12" i="35" s="1"/>
  <c r="C283" i="7"/>
  <c r="C294" s="1"/>
  <c r="D12" i="35" s="1"/>
  <c r="B283" i="7"/>
  <c r="B294" s="1"/>
  <c r="C12" i="35" s="1"/>
  <c r="O291" i="7"/>
  <c r="O292" s="1"/>
  <c r="O293" s="1"/>
  <c r="N291"/>
  <c r="N292"/>
  <c r="N293" s="1"/>
  <c r="H23" i="34" s="1"/>
  <c r="M291" i="7"/>
  <c r="M292" s="1"/>
  <c r="M293" s="1"/>
  <c r="G23" i="34" s="1"/>
  <c r="L291" i="7"/>
  <c r="L292" s="1"/>
  <c r="L293" s="1"/>
  <c r="F23" i="34" s="1"/>
  <c r="K291" i="7"/>
  <c r="K292" s="1"/>
  <c r="K293" s="1"/>
  <c r="E23" i="34" s="1"/>
  <c r="J291" i="7"/>
  <c r="J292" s="1"/>
  <c r="J293" s="1"/>
  <c r="D23" i="34" s="1"/>
  <c r="I291" i="7"/>
  <c r="I292" s="1"/>
  <c r="I293" s="1"/>
  <c r="C23" i="34" s="1"/>
  <c r="H291" i="7"/>
  <c r="H292" s="1"/>
  <c r="H293" s="1"/>
  <c r="G291"/>
  <c r="G292"/>
  <c r="G293" s="1"/>
  <c r="H10" i="34" s="1"/>
  <c r="F291" i="7"/>
  <c r="F292"/>
  <c r="F293" s="1"/>
  <c r="G10" i="34" s="1"/>
  <c r="E291" i="7"/>
  <c r="E292" s="1"/>
  <c r="E293" s="1"/>
  <c r="F10" i="34" s="1"/>
  <c r="D291" i="7"/>
  <c r="D292" s="1"/>
  <c r="D293" s="1"/>
  <c r="E10" i="34" s="1"/>
  <c r="C291" i="7"/>
  <c r="C292" s="1"/>
  <c r="C293" s="1"/>
  <c r="D10" i="34" s="1"/>
  <c r="B291" i="7"/>
  <c r="B292" s="1"/>
  <c r="B293" s="1"/>
  <c r="C10" i="34" s="1"/>
  <c r="B227" i="7"/>
  <c r="N244"/>
  <c r="N245" s="1"/>
  <c r="N246" s="1"/>
  <c r="N247" s="1"/>
  <c r="G13" i="21" s="1"/>
  <c r="B18" i="1"/>
  <c r="B19"/>
  <c r="C18"/>
  <c r="C19" s="1"/>
  <c r="C20" s="1"/>
  <c r="C10" i="15" s="1"/>
  <c r="D18" i="1"/>
  <c r="D19"/>
  <c r="D8" i="15"/>
  <c r="B8"/>
  <c r="E6" i="25"/>
  <c r="C104" i="3"/>
  <c r="C105"/>
  <c r="C106" s="1"/>
  <c r="C107" s="1"/>
  <c r="D6" i="25" s="1"/>
  <c r="AM205" i="5"/>
  <c r="AM206" s="1"/>
  <c r="AL206"/>
  <c r="AL207" s="1"/>
  <c r="AJ204"/>
  <c r="AJ205" s="1"/>
  <c r="AJ206" s="1"/>
  <c r="AJ207" s="1"/>
  <c r="AC204"/>
  <c r="AC205" s="1"/>
  <c r="AC206" s="1"/>
  <c r="AC207" s="1"/>
  <c r="AB204"/>
  <c r="AB205" s="1"/>
  <c r="AB206" s="1"/>
  <c r="AB207" s="1"/>
  <c r="Z204"/>
  <c r="Z205" s="1"/>
  <c r="Z206" s="1"/>
  <c r="Z207" s="1"/>
  <c r="X204"/>
  <c r="X205" s="1"/>
  <c r="X206" s="1"/>
  <c r="X207" s="1"/>
  <c r="E29" i="23" s="1"/>
  <c r="S204" i="5"/>
  <c r="S205" s="1"/>
  <c r="S206" s="1"/>
  <c r="S207" s="1"/>
  <c r="R205"/>
  <c r="R206" s="1"/>
  <c r="R207" s="1"/>
  <c r="P204"/>
  <c r="P205" s="1"/>
  <c r="P206" s="1"/>
  <c r="P207" s="1"/>
  <c r="E28" i="23" s="1"/>
  <c r="O205" i="5"/>
  <c r="O206" s="1"/>
  <c r="O207" s="1"/>
  <c r="E23" i="23" s="1"/>
  <c r="N204" i="5"/>
  <c r="N205" s="1"/>
  <c r="N206" s="1"/>
  <c r="N207" s="1"/>
  <c r="E19" i="23" s="1"/>
  <c r="M204" i="5"/>
  <c r="M205" s="1"/>
  <c r="M206" s="1"/>
  <c r="M207" s="1"/>
  <c r="E15" i="23" s="1"/>
  <c r="F206" i="5"/>
  <c r="F207" s="1"/>
  <c r="E18" i="23" s="1"/>
  <c r="E204" i="5"/>
  <c r="E205" s="1"/>
  <c r="E206" s="1"/>
  <c r="E207" s="1"/>
  <c r="E14" i="23" s="1"/>
  <c r="D204" i="5"/>
  <c r="D205" s="1"/>
  <c r="D206" s="1"/>
  <c r="D207" s="1"/>
  <c r="E10" i="23" s="1"/>
  <c r="O164" i="3"/>
  <c r="O165" s="1"/>
  <c r="O166" s="1"/>
  <c r="O167" s="1"/>
  <c r="B23" i="23" s="1"/>
  <c r="N165" i="3"/>
  <c r="N166" s="1"/>
  <c r="N167" s="1"/>
  <c r="B19" i="23" s="1"/>
  <c r="C419" i="5"/>
  <c r="C420" s="1"/>
  <c r="C421" s="1"/>
  <c r="C422" s="1"/>
  <c r="D11" i="36" s="1"/>
  <c r="O450" i="3"/>
  <c r="O451" s="1"/>
  <c r="O452" s="1"/>
  <c r="O453" s="1"/>
  <c r="F9" i="40" s="1"/>
  <c r="T264" i="3"/>
  <c r="T265" s="1"/>
  <c r="T266" s="1"/>
  <c r="T267" s="1"/>
  <c r="E7" i="32" s="1"/>
  <c r="G33" i="1"/>
  <c r="G34" s="1"/>
  <c r="G35" s="1"/>
  <c r="D5" i="17" s="1"/>
  <c r="C36" i="3"/>
  <c r="C37"/>
  <c r="C38" s="1"/>
  <c r="C39" s="1"/>
  <c r="C5" i="19"/>
  <c r="B36" i="3"/>
  <c r="B37" s="1"/>
  <c r="B38" s="1"/>
  <c r="B39" s="1"/>
  <c r="B104"/>
  <c r="B105"/>
  <c r="B106" s="1"/>
  <c r="B107" s="1"/>
  <c r="C6" i="25" s="1"/>
  <c r="I137" i="4"/>
  <c r="I138"/>
  <c r="I139" s="1"/>
  <c r="I140" s="1"/>
  <c r="K4" i="21" s="1"/>
  <c r="H137" i="4"/>
  <c r="H138"/>
  <c r="H139" s="1"/>
  <c r="H140" s="1"/>
  <c r="J4" i="21" s="1"/>
  <c r="J246" i="7"/>
  <c r="J247" s="1"/>
  <c r="C13" i="21" s="1"/>
  <c r="F184" i="3"/>
  <c r="F185" s="1"/>
  <c r="F186" s="1"/>
  <c r="F187" s="1"/>
  <c r="E387"/>
  <c r="E388" s="1"/>
  <c r="E389" s="1"/>
  <c r="E390" s="1"/>
  <c r="F7" i="36" s="1"/>
  <c r="N450" i="3"/>
  <c r="N451"/>
  <c r="N452" s="1"/>
  <c r="N453" s="1"/>
  <c r="E9" i="40" s="1"/>
  <c r="K243" i="3"/>
  <c r="K244" s="1"/>
  <c r="K245" s="1"/>
  <c r="K246" s="1"/>
  <c r="C5" i="32" s="1"/>
  <c r="F243" i="3"/>
  <c r="F244" s="1"/>
  <c r="F245" s="1"/>
  <c r="F246" s="1"/>
  <c r="D243"/>
  <c r="D244" s="1"/>
  <c r="D245" s="1"/>
  <c r="D246" s="1"/>
  <c r="B243"/>
  <c r="B244" s="1"/>
  <c r="B245" s="1"/>
  <c r="B246" s="1"/>
  <c r="AL243"/>
  <c r="AL244" s="1"/>
  <c r="AL245" s="1"/>
  <c r="AL246" s="1"/>
  <c r="AK244"/>
  <c r="AK245" s="1"/>
  <c r="AK246" s="1"/>
  <c r="AI243"/>
  <c r="AI244" s="1"/>
  <c r="AI245" s="1"/>
  <c r="AI246" s="1"/>
  <c r="AH243"/>
  <c r="AH244" s="1"/>
  <c r="AH245" s="1"/>
  <c r="AH246" s="1"/>
  <c r="AE243"/>
  <c r="AE244" s="1"/>
  <c r="AE245" s="1"/>
  <c r="AE246" s="1"/>
  <c r="H5" i="32" s="1"/>
  <c r="AD244" i="3"/>
  <c r="AD245" s="1"/>
  <c r="AC243"/>
  <c r="AC244"/>
  <c r="AC245" s="1"/>
  <c r="AC246" s="1"/>
  <c r="AA243"/>
  <c r="AA244" s="1"/>
  <c r="AA245" s="1"/>
  <c r="AA246" s="1"/>
  <c r="Z244"/>
  <c r="Z245" s="1"/>
  <c r="Z246" s="1"/>
  <c r="W243"/>
  <c r="W244" s="1"/>
  <c r="W245" s="1"/>
  <c r="W246" s="1"/>
  <c r="V243"/>
  <c r="V244" s="1"/>
  <c r="V245" s="1"/>
  <c r="V246" s="1"/>
  <c r="G5" i="32" s="1"/>
  <c r="U243" i="3"/>
  <c r="U244" s="1"/>
  <c r="U245" s="1"/>
  <c r="U246" s="1"/>
  <c r="F5" i="32" s="1"/>
  <c r="S243" i="3"/>
  <c r="S244" s="1"/>
  <c r="S245" s="1"/>
  <c r="P245"/>
  <c r="P246" s="1"/>
  <c r="N243"/>
  <c r="N244" s="1"/>
  <c r="N245" s="1"/>
  <c r="N246" s="1"/>
  <c r="H42" i="29"/>
  <c r="H43" s="1"/>
  <c r="H44" s="1"/>
  <c r="H45" s="1"/>
  <c r="G42"/>
  <c r="G43" s="1"/>
  <c r="G44" s="1"/>
  <c r="G45" s="1"/>
  <c r="E33" i="1"/>
  <c r="E34" s="1"/>
  <c r="E35" s="1"/>
  <c r="B5" i="17" s="1"/>
  <c r="E225" i="7"/>
  <c r="E226" s="1"/>
  <c r="D226"/>
  <c r="P225"/>
  <c r="M225"/>
  <c r="M226" s="1"/>
  <c r="AW144" i="3"/>
  <c r="AW145" s="1"/>
  <c r="AW146" s="1"/>
  <c r="AW147" s="1"/>
  <c r="AU144"/>
  <c r="AU145"/>
  <c r="AU146"/>
  <c r="AU147" s="1"/>
  <c r="AT144"/>
  <c r="AT145" s="1"/>
  <c r="AT146" s="1"/>
  <c r="AT147" s="1"/>
  <c r="AS144"/>
  <c r="AS145" s="1"/>
  <c r="AS146" s="1"/>
  <c r="AS147" s="1"/>
  <c r="AR144"/>
  <c r="AR145" s="1"/>
  <c r="AR146" s="1"/>
  <c r="AR147" s="1"/>
  <c r="AQ145"/>
  <c r="AQ146" s="1"/>
  <c r="AQ147" s="1"/>
  <c r="AP144"/>
  <c r="AP145" s="1"/>
  <c r="AP146" s="1"/>
  <c r="AP147" s="1"/>
  <c r="AO144"/>
  <c r="AO145" s="1"/>
  <c r="AO146" s="1"/>
  <c r="AO147" s="1"/>
  <c r="AN144"/>
  <c r="AN145" s="1"/>
  <c r="AN146" s="1"/>
  <c r="AN147" s="1"/>
  <c r="AM144"/>
  <c r="AM145"/>
  <c r="AM146" s="1"/>
  <c r="AM147" s="1"/>
  <c r="AL144"/>
  <c r="AL145" s="1"/>
  <c r="AL146" s="1"/>
  <c r="AL147" s="1"/>
  <c r="AJ144"/>
  <c r="AJ145" s="1"/>
  <c r="AJ146" s="1"/>
  <c r="AJ147" s="1"/>
  <c r="AI144"/>
  <c r="AI145" s="1"/>
  <c r="AI146" s="1"/>
  <c r="AI147" s="1"/>
  <c r="AH144"/>
  <c r="AH145" s="1"/>
  <c r="AH146"/>
  <c r="AH147" s="1"/>
  <c r="AG144"/>
  <c r="AG145" s="1"/>
  <c r="AG146" s="1"/>
  <c r="AG147" s="1"/>
  <c r="AC144"/>
  <c r="AC145"/>
  <c r="AC146"/>
  <c r="AC147" s="1"/>
  <c r="AA144"/>
  <c r="AA145" s="1"/>
  <c r="AA146" s="1"/>
  <c r="AA147" s="1"/>
  <c r="Z144"/>
  <c r="Z145" s="1"/>
  <c r="Z146" s="1"/>
  <c r="Z147" s="1"/>
  <c r="V144"/>
  <c r="V145" s="1"/>
  <c r="V146" s="1"/>
  <c r="V147" s="1"/>
  <c r="U144"/>
  <c r="U145" s="1"/>
  <c r="U146" s="1"/>
  <c r="U147" s="1"/>
  <c r="Q144"/>
  <c r="Q145" s="1"/>
  <c r="Q146" s="1"/>
  <c r="Q147" s="1"/>
  <c r="M144"/>
  <c r="M145" s="1"/>
  <c r="M146" s="1"/>
  <c r="M147" s="1"/>
  <c r="L144"/>
  <c r="L145" s="1"/>
  <c r="L146" s="1"/>
  <c r="L147" s="1"/>
  <c r="J144"/>
  <c r="J145" s="1"/>
  <c r="J146" s="1"/>
  <c r="J147" s="1"/>
  <c r="G144"/>
  <c r="G145" s="1"/>
  <c r="G146" s="1"/>
  <c r="G147" s="1"/>
  <c r="F144"/>
  <c r="F145" s="1"/>
  <c r="F146" s="1"/>
  <c r="F147" s="1"/>
  <c r="E144"/>
  <c r="E145"/>
  <c r="E146" s="1"/>
  <c r="E147" s="1"/>
  <c r="D144"/>
  <c r="D145" s="1"/>
  <c r="D146" s="1"/>
  <c r="D147" s="1"/>
  <c r="C144"/>
  <c r="C145" s="1"/>
  <c r="C146" s="1"/>
  <c r="C147" s="1"/>
  <c r="B145"/>
  <c r="B146" s="1"/>
  <c r="B147" s="1"/>
  <c r="M164"/>
  <c r="M165" s="1"/>
  <c r="M166" s="1"/>
  <c r="M167" s="1"/>
  <c r="B15" i="23" s="1"/>
  <c r="E444" i="5"/>
  <c r="E445" s="1"/>
  <c r="E446" s="1"/>
  <c r="E447" s="1"/>
  <c r="F14" i="36" s="1"/>
  <c r="D446" i="5"/>
  <c r="D447" s="1"/>
  <c r="E14" i="36" s="1"/>
  <c r="H59" i="29"/>
  <c r="H60" s="1"/>
  <c r="H61" s="1"/>
  <c r="H62" s="1"/>
  <c r="G59"/>
  <c r="G60" s="1"/>
  <c r="G61" s="1"/>
  <c r="G62" s="1"/>
  <c r="F59"/>
  <c r="F60" s="1"/>
  <c r="F61" s="1"/>
  <c r="F62" s="1"/>
  <c r="E57"/>
  <c r="E58" s="1"/>
  <c r="B59"/>
  <c r="B60" s="1"/>
  <c r="B61" s="1"/>
  <c r="B62" s="1"/>
  <c r="D33" i="1"/>
  <c r="D34" s="1"/>
  <c r="D35" s="1"/>
  <c r="D4" i="17" s="1"/>
  <c r="L164" i="3"/>
  <c r="L165" s="1"/>
  <c r="L166" s="1"/>
  <c r="L167" s="1"/>
  <c r="B11" i="23" s="1"/>
  <c r="F164" i="3"/>
  <c r="F165" s="1"/>
  <c r="F166" s="1"/>
  <c r="F167" s="1"/>
  <c r="B18" i="23" s="1"/>
  <c r="H419" i="5"/>
  <c r="H420" s="1"/>
  <c r="H421" s="1"/>
  <c r="H422" s="1"/>
  <c r="E12" i="36" s="1"/>
  <c r="G419" i="5"/>
  <c r="G420" s="1"/>
  <c r="G421" s="1"/>
  <c r="G422" s="1"/>
  <c r="D12" i="36" s="1"/>
  <c r="N494" i="5"/>
  <c r="N495" s="1"/>
  <c r="N496" s="1"/>
  <c r="N497" s="1"/>
  <c r="E13" i="40" s="1"/>
  <c r="K264" i="3"/>
  <c r="K265" s="1"/>
  <c r="K266" s="1"/>
  <c r="K267" s="1"/>
  <c r="C7" i="32" s="1"/>
  <c r="J264" i="3"/>
  <c r="J265" s="1"/>
  <c r="J266" s="1"/>
  <c r="J267" s="1"/>
  <c r="I264"/>
  <c r="I265"/>
  <c r="I266" s="1"/>
  <c r="I267" s="1"/>
  <c r="H264"/>
  <c r="H265" s="1"/>
  <c r="H266" s="1"/>
  <c r="H267" s="1"/>
  <c r="G264"/>
  <c r="G265" s="1"/>
  <c r="G266" s="1"/>
  <c r="G267" s="1"/>
  <c r="E264"/>
  <c r="E265"/>
  <c r="E266" s="1"/>
  <c r="E267" s="1"/>
  <c r="D264"/>
  <c r="D265" s="1"/>
  <c r="D266" s="1"/>
  <c r="D267" s="1"/>
  <c r="C264"/>
  <c r="C265" s="1"/>
  <c r="C266" s="1"/>
  <c r="C267" s="1"/>
  <c r="B264"/>
  <c r="B265" s="1"/>
  <c r="B266" s="1"/>
  <c r="B267" s="1"/>
  <c r="AM264"/>
  <c r="AM265"/>
  <c r="AM266" s="1"/>
  <c r="AM267" s="1"/>
  <c r="AL264"/>
  <c r="AL265" s="1"/>
  <c r="AL266" s="1"/>
  <c r="AL267" s="1"/>
  <c r="AK264"/>
  <c r="AK265" s="1"/>
  <c r="AK266" s="1"/>
  <c r="AK267" s="1"/>
  <c r="AI264"/>
  <c r="AI265" s="1"/>
  <c r="AI266" s="1"/>
  <c r="AI267" s="1"/>
  <c r="AH264"/>
  <c r="AH265" s="1"/>
  <c r="AH266" s="1"/>
  <c r="AH267" s="1"/>
  <c r="AG264"/>
  <c r="AG265" s="1"/>
  <c r="AG266" s="1"/>
  <c r="AG267" s="1"/>
  <c r="AE264"/>
  <c r="AE265" s="1"/>
  <c r="AE266" s="1"/>
  <c r="AE267" s="1"/>
  <c r="H7" i="32" s="1"/>
  <c r="AC265" i="3"/>
  <c r="AC266" s="1"/>
  <c r="AC267" s="1"/>
  <c r="AB264"/>
  <c r="AB265" s="1"/>
  <c r="AB266" s="1"/>
  <c r="AB267" s="1"/>
  <c r="AA264"/>
  <c r="AA265" s="1"/>
  <c r="AA266" s="1"/>
  <c r="AA267" s="1"/>
  <c r="Z264"/>
  <c r="Z265" s="1"/>
  <c r="Z266" s="1"/>
  <c r="Z267" s="1"/>
  <c r="Y264"/>
  <c r="Y265" s="1"/>
  <c r="Y266" s="1"/>
  <c r="Y267" s="1"/>
  <c r="V265"/>
  <c r="V266" s="1"/>
  <c r="V267" s="1"/>
  <c r="G7" i="32" s="1"/>
  <c r="R264" i="3"/>
  <c r="R265" s="1"/>
  <c r="R266" s="1"/>
  <c r="R267" s="1"/>
  <c r="Q264"/>
  <c r="Q265" s="1"/>
  <c r="Q266" s="1"/>
  <c r="Q267" s="1"/>
  <c r="D7" i="32" s="1"/>
  <c r="P264" i="3"/>
  <c r="P265" s="1"/>
  <c r="P266" s="1"/>
  <c r="P267" s="1"/>
  <c r="N264"/>
  <c r="N265" s="1"/>
  <c r="N266" s="1"/>
  <c r="N267" s="1"/>
  <c r="J32" i="1"/>
  <c r="J33" s="1"/>
  <c r="J34" s="1"/>
  <c r="J35" s="1"/>
  <c r="D6" i="17" s="1"/>
  <c r="B9"/>
  <c r="B39" i="7"/>
  <c r="B40" s="1"/>
  <c r="B41" s="1"/>
  <c r="C12" i="19" s="1"/>
  <c r="C87" i="3"/>
  <c r="C88" s="1"/>
  <c r="C89" s="1"/>
  <c r="C90" s="1"/>
  <c r="D5" i="25" s="1"/>
  <c r="B87" i="3"/>
  <c r="B88" s="1"/>
  <c r="B89"/>
  <c r="B90" s="1"/>
  <c r="C5" i="25" s="1"/>
  <c r="C110" i="5"/>
  <c r="F137" i="4"/>
  <c r="F138" s="1"/>
  <c r="F139" s="1"/>
  <c r="F140" s="1"/>
  <c r="H4" i="21" s="1"/>
  <c r="N245" i="6"/>
  <c r="N246" s="1"/>
  <c r="N247" s="1"/>
  <c r="M245"/>
  <c r="M246" s="1"/>
  <c r="M247" s="1"/>
  <c r="G10" i="21" s="1"/>
  <c r="P226" i="7"/>
  <c r="I3" i="43" s="1"/>
  <c r="Q245" i="7"/>
  <c r="Q246" s="1"/>
  <c r="Q247" s="1"/>
  <c r="J4" i="43" s="1"/>
  <c r="Q266" i="7"/>
  <c r="Q267" s="1"/>
  <c r="Q268" s="1"/>
  <c r="H152" i="4"/>
  <c r="H153" s="1"/>
  <c r="P248" i="6"/>
  <c r="I164" i="3"/>
  <c r="I165" s="1"/>
  <c r="I166" s="1"/>
  <c r="I167" s="1"/>
  <c r="B7" i="23" s="1"/>
  <c r="D184" i="3"/>
  <c r="D185" s="1"/>
  <c r="D186" s="1"/>
  <c r="D187" s="1"/>
  <c r="D10" i="23" s="1"/>
  <c r="E180" i="5"/>
  <c r="E181" s="1"/>
  <c r="E182" s="1"/>
  <c r="E183" s="1"/>
  <c r="C14" i="23" s="1"/>
  <c r="D180" i="5"/>
  <c r="D181"/>
  <c r="D182" s="1"/>
  <c r="D183" s="1"/>
  <c r="C10" i="23" s="1"/>
  <c r="E164" i="3"/>
  <c r="E165" s="1"/>
  <c r="E166" s="1"/>
  <c r="E167" s="1"/>
  <c r="B14" i="23" s="1"/>
  <c r="W180" i="5"/>
  <c r="W181" s="1"/>
  <c r="W182" s="1"/>
  <c r="W183" s="1"/>
  <c r="C24" i="23" s="1"/>
  <c r="H184" i="3"/>
  <c r="H185" s="1"/>
  <c r="H186" s="1"/>
  <c r="H187" s="1"/>
  <c r="D27" i="23" s="1"/>
  <c r="H180" i="5"/>
  <c r="H181" s="1"/>
  <c r="H182" s="1"/>
  <c r="H183" s="1"/>
  <c r="C27" i="23" s="1"/>
  <c r="AF164" i="3"/>
  <c r="AF165" s="1"/>
  <c r="AF166" s="1"/>
  <c r="AF167" s="1"/>
  <c r="B30" i="23" s="1"/>
  <c r="AE164" i="3"/>
  <c r="AE165" s="1"/>
  <c r="AE166" s="1"/>
  <c r="AE167" s="1"/>
  <c r="L227" i="7"/>
  <c r="F12" i="22" s="1"/>
  <c r="F3" i="44"/>
  <c r="O266" i="6"/>
  <c r="O267" s="1"/>
  <c r="O268" s="1"/>
  <c r="N266"/>
  <c r="N267" s="1"/>
  <c r="N268" s="1"/>
  <c r="O219" i="14"/>
  <c r="O220" s="1"/>
  <c r="O221" s="1"/>
  <c r="N219"/>
  <c r="N220" s="1"/>
  <c r="N221" s="1"/>
  <c r="O244"/>
  <c r="O245" s="1"/>
  <c r="O246" s="1"/>
  <c r="I18" i="21" s="1"/>
  <c r="N244" i="14"/>
  <c r="N245" s="1"/>
  <c r="N246" s="1"/>
  <c r="H18" i="21" s="1"/>
  <c r="G367" i="3"/>
  <c r="G368" s="1"/>
  <c r="G369" s="1"/>
  <c r="G370" s="1"/>
  <c r="D5" i="36" s="1"/>
  <c r="F367" i="3"/>
  <c r="F368" s="1"/>
  <c r="F369" s="1"/>
  <c r="F370" s="1"/>
  <c r="C5" i="36" s="1"/>
  <c r="C387" i="3"/>
  <c r="C388" s="1"/>
  <c r="C389" s="1"/>
  <c r="C390" s="1"/>
  <c r="D7" i="36" s="1"/>
  <c r="B387" i="3"/>
  <c r="B388" s="1"/>
  <c r="B389" s="1"/>
  <c r="B390" s="1"/>
  <c r="C7" i="36" s="1"/>
  <c r="J387" i="3"/>
  <c r="J388" s="1"/>
  <c r="J389" s="1"/>
  <c r="J390" s="1"/>
  <c r="C9" i="36" s="1"/>
  <c r="B444" i="5"/>
  <c r="B445" s="1"/>
  <c r="B446" s="1"/>
  <c r="B447" s="1"/>
  <c r="C14" i="36" s="1"/>
  <c r="K444" i="5"/>
  <c r="K445" s="1"/>
  <c r="K446" s="1"/>
  <c r="K447" s="1"/>
  <c r="D16" i="36" s="1"/>
  <c r="J450" i="3"/>
  <c r="J451"/>
  <c r="J452" s="1"/>
  <c r="J453" s="1"/>
  <c r="F8" i="40"/>
  <c r="I450" i="3"/>
  <c r="I451" s="1"/>
  <c r="I452" s="1"/>
  <c r="I453" s="1"/>
  <c r="E8" i="40" s="1"/>
  <c r="H450" i="3"/>
  <c r="H451" s="1"/>
  <c r="H452" s="1"/>
  <c r="H453" s="1"/>
  <c r="D8" i="40" s="1"/>
  <c r="F450" i="3"/>
  <c r="F451" s="1"/>
  <c r="F452" s="1"/>
  <c r="F453" s="1"/>
  <c r="G7" i="40" s="1"/>
  <c r="D451" i="3"/>
  <c r="D452" s="1"/>
  <c r="D453" s="1"/>
  <c r="E7" i="40" s="1"/>
  <c r="C450" i="3"/>
  <c r="C451" s="1"/>
  <c r="C452" s="1"/>
  <c r="C453" s="1"/>
  <c r="D7" i="40" s="1"/>
  <c r="B450" i="3"/>
  <c r="B451" s="1"/>
  <c r="B452" s="1"/>
  <c r="B453" s="1"/>
  <c r="C7" i="40" s="1"/>
  <c r="M494" i="5"/>
  <c r="M495" s="1"/>
  <c r="M496" s="1"/>
  <c r="M497" s="1"/>
  <c r="D13" i="40" s="1"/>
  <c r="O519" i="5"/>
  <c r="O520" s="1"/>
  <c r="O521" s="1"/>
  <c r="O522" s="1"/>
  <c r="F16" i="40" s="1"/>
  <c r="AD246" i="3"/>
  <c r="Q271" i="5"/>
  <c r="Q272" s="1"/>
  <c r="Q273" s="1"/>
  <c r="Q274" s="1"/>
  <c r="D10" i="32" s="1"/>
  <c r="P273" i="5"/>
  <c r="P274" s="1"/>
  <c r="O271"/>
  <c r="O272" s="1"/>
  <c r="O273" s="1"/>
  <c r="O274" s="1"/>
  <c r="N271"/>
  <c r="N272" s="1"/>
  <c r="N273" s="1"/>
  <c r="N274"/>
  <c r="M272"/>
  <c r="M273" s="1"/>
  <c r="M274" s="1"/>
  <c r="L271"/>
  <c r="L272" s="1"/>
  <c r="L273" s="1"/>
  <c r="L274" s="1"/>
  <c r="K271"/>
  <c r="K272" s="1"/>
  <c r="K273" s="1"/>
  <c r="K274" s="1"/>
  <c r="C10" i="32" s="1"/>
  <c r="F40" i="29"/>
  <c r="F41" s="1"/>
  <c r="H76"/>
  <c r="H77" s="1"/>
  <c r="H78" s="1"/>
  <c r="H79" s="1"/>
  <c r="F74"/>
  <c r="F75"/>
  <c r="F76"/>
  <c r="F77" s="1"/>
  <c r="F78" s="1"/>
  <c r="F79" s="1"/>
  <c r="E76"/>
  <c r="E77" s="1"/>
  <c r="E78" s="1"/>
  <c r="E79" s="1"/>
  <c r="B76"/>
  <c r="B77" s="1"/>
  <c r="B78" s="1"/>
  <c r="B79" s="1"/>
  <c r="B164" i="3"/>
  <c r="B165" s="1"/>
  <c r="B166" s="1"/>
  <c r="B167" s="1"/>
  <c r="C5" i="21" s="1"/>
  <c r="AM164" i="3"/>
  <c r="AM165" s="1"/>
  <c r="AM166" s="1"/>
  <c r="AM167" s="1"/>
  <c r="AL164"/>
  <c r="AL165"/>
  <c r="AL166" s="1"/>
  <c r="AL167" s="1"/>
  <c r="AK164"/>
  <c r="AK165" s="1"/>
  <c r="AK166" s="1"/>
  <c r="AK167" s="1"/>
  <c r="AJ164"/>
  <c r="AJ165" s="1"/>
  <c r="AJ166" s="1"/>
  <c r="AJ167" s="1"/>
  <c r="AI164"/>
  <c r="AI165" s="1"/>
  <c r="AI166" s="1"/>
  <c r="AI167" s="1"/>
  <c r="AH166"/>
  <c r="AH167" s="1"/>
  <c r="AC164"/>
  <c r="AC165"/>
  <c r="AC166" s="1"/>
  <c r="AC167" s="1"/>
  <c r="V164"/>
  <c r="V165"/>
  <c r="V166" s="1"/>
  <c r="V167" s="1"/>
  <c r="U164"/>
  <c r="U165"/>
  <c r="U166" s="1"/>
  <c r="U167" s="1"/>
  <c r="T164"/>
  <c r="T165" s="1"/>
  <c r="T166" s="1"/>
  <c r="T167" s="1"/>
  <c r="S164"/>
  <c r="S165" s="1"/>
  <c r="S166" s="1"/>
  <c r="S167" s="1"/>
  <c r="R164"/>
  <c r="R165" s="1"/>
  <c r="R166" s="1"/>
  <c r="R167" s="1"/>
  <c r="Q164"/>
  <c r="Q165" s="1"/>
  <c r="Q166" s="1"/>
  <c r="Q167" s="1"/>
  <c r="P164"/>
  <c r="P165"/>
  <c r="P166"/>
  <c r="P167" s="1"/>
  <c r="B28" i="23" s="1"/>
  <c r="J164" i="3"/>
  <c r="J165" s="1"/>
  <c r="J166" s="1"/>
  <c r="J167" s="1"/>
  <c r="D164"/>
  <c r="D165" s="1"/>
  <c r="D166" s="1"/>
  <c r="D167" s="1"/>
  <c r="B10" i="23" s="1"/>
  <c r="C164" i="3"/>
  <c r="C165"/>
  <c r="C166" s="1"/>
  <c r="C167" s="1"/>
  <c r="B4" i="23" s="1"/>
  <c r="K419" i="5"/>
  <c r="K420" s="1"/>
  <c r="K421" s="1"/>
  <c r="K422" s="1"/>
  <c r="D13" i="36" s="1"/>
  <c r="J419" i="5"/>
  <c r="J420" s="1"/>
  <c r="J421" s="1"/>
  <c r="J422" s="1"/>
  <c r="C13" i="36" s="1"/>
  <c r="L521" i="5"/>
  <c r="L522" s="1"/>
  <c r="C16" i="40" s="1"/>
  <c r="F15"/>
  <c r="I522" i="5"/>
  <c r="E15" i="40" s="1"/>
  <c r="F80" i="29"/>
  <c r="G22" i="35" s="1"/>
  <c r="B8" i="17"/>
  <c r="K267" i="7"/>
  <c r="K268" s="1"/>
  <c r="E14" i="21" s="1"/>
  <c r="L248" i="7"/>
  <c r="F4" i="44" s="1"/>
  <c r="N184" i="3"/>
  <c r="N185"/>
  <c r="N186" s="1"/>
  <c r="N187" s="1"/>
  <c r="D19" i="23" s="1"/>
  <c r="N180" i="5"/>
  <c r="N181" s="1"/>
  <c r="N182"/>
  <c r="N183" s="1"/>
  <c r="C19" i="23" s="1"/>
  <c r="M184" i="3"/>
  <c r="M185" s="1"/>
  <c r="M186" s="1"/>
  <c r="M187" s="1"/>
  <c r="D15" i="23" s="1"/>
  <c r="J244" i="14"/>
  <c r="J245" s="1"/>
  <c r="J246" s="1"/>
  <c r="I244"/>
  <c r="I245"/>
  <c r="I246" s="1"/>
  <c r="H244"/>
  <c r="H245"/>
  <c r="H246" s="1"/>
  <c r="G244"/>
  <c r="G245" s="1"/>
  <c r="G246" s="1"/>
  <c r="F244"/>
  <c r="F245" s="1"/>
  <c r="F246" s="1"/>
  <c r="E244"/>
  <c r="E245" s="1"/>
  <c r="E246" s="1"/>
  <c r="D244"/>
  <c r="D245" s="1"/>
  <c r="D246" s="1"/>
  <c r="C244"/>
  <c r="C245" s="1"/>
  <c r="C246"/>
  <c r="B244"/>
  <c r="B245" s="1"/>
  <c r="B246" s="1"/>
  <c r="P244"/>
  <c r="P245" s="1"/>
  <c r="P246" s="1"/>
  <c r="J7" i="30" s="1"/>
  <c r="M244" i="14"/>
  <c r="M245" s="1"/>
  <c r="L244"/>
  <c r="L245" s="1"/>
  <c r="K244"/>
  <c r="K245" s="1"/>
  <c r="K246" s="1"/>
  <c r="I419" i="5"/>
  <c r="I420" s="1"/>
  <c r="I421" s="1"/>
  <c r="I422" s="1"/>
  <c r="F12" i="36" s="1"/>
  <c r="K296" i="5"/>
  <c r="K297" s="1"/>
  <c r="K298" s="1"/>
  <c r="K299" s="1"/>
  <c r="C12" i="32" s="1"/>
  <c r="J296" i="5"/>
  <c r="J297" s="1"/>
  <c r="J298" s="1"/>
  <c r="J299" s="1"/>
  <c r="H296"/>
  <c r="H297" s="1"/>
  <c r="H298" s="1"/>
  <c r="H299" s="1"/>
  <c r="G296"/>
  <c r="G297" s="1"/>
  <c r="G298" s="1"/>
  <c r="G299" s="1"/>
  <c r="F296"/>
  <c r="F297" s="1"/>
  <c r="F298" s="1"/>
  <c r="F299" s="1"/>
  <c r="E296"/>
  <c r="E297" s="1"/>
  <c r="E298" s="1"/>
  <c r="E299" s="1"/>
  <c r="B296"/>
  <c r="B297" s="1"/>
  <c r="B298" s="1"/>
  <c r="B299" s="1"/>
  <c r="AM296"/>
  <c r="AM297" s="1"/>
  <c r="AM298" s="1"/>
  <c r="AM299" s="1"/>
  <c r="AK296"/>
  <c r="AK297" s="1"/>
  <c r="AK298" s="1"/>
  <c r="AK299" s="1"/>
  <c r="AJ296"/>
  <c r="AJ297" s="1"/>
  <c r="AJ298" s="1"/>
  <c r="AJ299" s="1"/>
  <c r="AI296"/>
  <c r="AI297" s="1"/>
  <c r="AI298" s="1"/>
  <c r="AI299" s="1"/>
  <c r="AH296"/>
  <c r="AH297" s="1"/>
  <c r="AH298" s="1"/>
  <c r="AH299" s="1"/>
  <c r="AF296"/>
  <c r="AF297"/>
  <c r="AF298" s="1"/>
  <c r="AF299" s="1"/>
  <c r="AD297"/>
  <c r="AD298" s="1"/>
  <c r="AD299" s="1"/>
  <c r="AC296"/>
  <c r="AC297" s="1"/>
  <c r="AC298" s="1"/>
  <c r="AC299" s="1"/>
  <c r="Z297"/>
  <c r="Z298" s="1"/>
  <c r="Z299" s="1"/>
  <c r="Y296"/>
  <c r="Y297" s="1"/>
  <c r="Y298" s="1"/>
  <c r="Y299" s="1"/>
  <c r="X296"/>
  <c r="X297" s="1"/>
  <c r="X298" s="1"/>
  <c r="X299" s="1"/>
  <c r="V296"/>
  <c r="V297" s="1"/>
  <c r="V298" s="1"/>
  <c r="V299" s="1"/>
  <c r="G12" i="32" s="1"/>
  <c r="U296" i="5"/>
  <c r="U297" s="1"/>
  <c r="U298" s="1"/>
  <c r="U299" s="1"/>
  <c r="F12" i="32" s="1"/>
  <c r="T296" i="5"/>
  <c r="T297" s="1"/>
  <c r="T298" s="1"/>
  <c r="T299" s="1"/>
  <c r="E12" i="32" s="1"/>
  <c r="S296" i="5"/>
  <c r="S297" s="1"/>
  <c r="S298" s="1"/>
  <c r="S299" s="1"/>
  <c r="P296"/>
  <c r="P297" s="1"/>
  <c r="P298" s="1"/>
  <c r="P299" s="1"/>
  <c r="O296"/>
  <c r="O297" s="1"/>
  <c r="O298" s="1"/>
  <c r="O299" s="1"/>
  <c r="N296"/>
  <c r="N297" s="1"/>
  <c r="N298" s="1"/>
  <c r="N299" s="1"/>
  <c r="L296"/>
  <c r="L297" s="1"/>
  <c r="L298" s="1"/>
  <c r="L299" s="1"/>
  <c r="C4" i="19"/>
  <c r="F10" i="18"/>
  <c r="E10"/>
  <c r="F9"/>
  <c r="E9"/>
  <c r="F8"/>
  <c r="E8"/>
  <c r="D8"/>
  <c r="C8"/>
  <c r="B8"/>
  <c r="F5"/>
  <c r="E5"/>
  <c r="D5"/>
  <c r="F4"/>
  <c r="D4"/>
  <c r="C4"/>
  <c r="I266" i="7"/>
  <c r="I267" s="1"/>
  <c r="I268" s="1"/>
  <c r="H266"/>
  <c r="H267" s="1"/>
  <c r="H268" s="1"/>
  <c r="B268"/>
  <c r="O266"/>
  <c r="O267" s="1"/>
  <c r="O268" s="1"/>
  <c r="H5" i="43" s="1"/>
  <c r="N266" i="7"/>
  <c r="N267" s="1"/>
  <c r="N268" s="1"/>
  <c r="M266"/>
  <c r="M267" s="1"/>
  <c r="M268" s="1"/>
  <c r="L266"/>
  <c r="L267" s="1"/>
  <c r="L181" i="5"/>
  <c r="L182" s="1"/>
  <c r="L183" s="1"/>
  <c r="C11" i="23" s="1"/>
  <c r="K184" i="3"/>
  <c r="K185" s="1"/>
  <c r="K186" s="1"/>
  <c r="K187" s="1"/>
  <c r="P219" i="14"/>
  <c r="P220" s="1"/>
  <c r="P221" s="1"/>
  <c r="J17" i="21" s="1"/>
  <c r="P222" i="14"/>
  <c r="J6" i="31" s="1"/>
  <c r="L387" i="3"/>
  <c r="L388" s="1"/>
  <c r="L389" s="1"/>
  <c r="L390" s="1"/>
  <c r="E9" i="36" s="1"/>
  <c r="K94" i="1"/>
  <c r="K95" s="1"/>
  <c r="K96" s="1"/>
  <c r="K97" s="1"/>
  <c r="E6" i="17" s="1"/>
  <c r="I95" i="1"/>
  <c r="I96" s="1"/>
  <c r="I97" s="1"/>
  <c r="G138" i="4"/>
  <c r="G139" s="1"/>
  <c r="G140" s="1"/>
  <c r="I4" i="21" s="1"/>
  <c r="O245" i="6"/>
  <c r="O246" s="1"/>
  <c r="O247" s="1"/>
  <c r="AU156" i="5"/>
  <c r="AU157" s="1"/>
  <c r="AU158" s="1"/>
  <c r="AU159" s="1"/>
  <c r="AT157"/>
  <c r="AT158" s="1"/>
  <c r="AT159" s="1"/>
  <c r="AS156"/>
  <c r="AS157" s="1"/>
  <c r="AS158" s="1"/>
  <c r="AS159" s="1"/>
  <c r="AR156"/>
  <c r="AR157" s="1"/>
  <c r="AR158" s="1"/>
  <c r="AR159" s="1"/>
  <c r="AQ156"/>
  <c r="AQ157" s="1"/>
  <c r="AQ158" s="1"/>
  <c r="AQ159" s="1"/>
  <c r="AP156"/>
  <c r="AP157" s="1"/>
  <c r="AP158" s="1"/>
  <c r="AP159" s="1"/>
  <c r="AM156"/>
  <c r="AM157"/>
  <c r="AM158" s="1"/>
  <c r="AM159" s="1"/>
  <c r="AL156"/>
  <c r="AL157" s="1"/>
  <c r="AL158" s="1"/>
  <c r="AL159" s="1"/>
  <c r="AK156"/>
  <c r="AK157" s="1"/>
  <c r="AK158" s="1"/>
  <c r="AK159" s="1"/>
  <c r="AJ156"/>
  <c r="AJ157" s="1"/>
  <c r="AJ158" s="1"/>
  <c r="AJ159" s="1"/>
  <c r="AI156"/>
  <c r="AI157" s="1"/>
  <c r="AI158" s="1"/>
  <c r="AI159" s="1"/>
  <c r="AH156"/>
  <c r="AH157" s="1"/>
  <c r="AH158" s="1"/>
  <c r="AH159" s="1"/>
  <c r="AE156"/>
  <c r="AE157" s="1"/>
  <c r="AE158" s="1"/>
  <c r="AE159" s="1"/>
  <c r="AD156"/>
  <c r="AD157" s="1"/>
  <c r="AD158" s="1"/>
  <c r="AD159" s="1"/>
  <c r="AC156"/>
  <c r="AC157" s="1"/>
  <c r="AC158" s="1"/>
  <c r="AC159" s="1"/>
  <c r="AB156"/>
  <c r="AB157" s="1"/>
  <c r="AB158" s="1"/>
  <c r="AB159" s="1"/>
  <c r="AA156"/>
  <c r="AA157" s="1"/>
  <c r="AA158" s="1"/>
  <c r="AA159" s="1"/>
  <c r="Z156"/>
  <c r="Z157" s="1"/>
  <c r="Z158" s="1"/>
  <c r="Z159" s="1"/>
  <c r="W156"/>
  <c r="W157" s="1"/>
  <c r="W158" s="1"/>
  <c r="W159" s="1"/>
  <c r="V156"/>
  <c r="V157" s="1"/>
  <c r="V158" s="1"/>
  <c r="V159" s="1"/>
  <c r="U156"/>
  <c r="U157" s="1"/>
  <c r="U158" s="1"/>
  <c r="U159" s="1"/>
  <c r="T156"/>
  <c r="T157" s="1"/>
  <c r="T158" s="1"/>
  <c r="T159" s="1"/>
  <c r="S156"/>
  <c r="S157" s="1"/>
  <c r="S158" s="1"/>
  <c r="S159" s="1"/>
  <c r="R156"/>
  <c r="R157" s="1"/>
  <c r="R158" s="1"/>
  <c r="R159" s="1"/>
  <c r="O156"/>
  <c r="O157" s="1"/>
  <c r="O158" s="1"/>
  <c r="O159" s="1"/>
  <c r="N156"/>
  <c r="N157" s="1"/>
  <c r="N158" s="1"/>
  <c r="N159" s="1"/>
  <c r="M156"/>
  <c r="M157" s="1"/>
  <c r="M158" s="1"/>
  <c r="M159" s="1"/>
  <c r="L156"/>
  <c r="L157" s="1"/>
  <c r="L158" s="1"/>
  <c r="L159" s="1"/>
  <c r="K156"/>
  <c r="K157" s="1"/>
  <c r="K158" s="1"/>
  <c r="K159" s="1"/>
  <c r="J156"/>
  <c r="J157" s="1"/>
  <c r="J158" s="1"/>
  <c r="J159" s="1"/>
  <c r="G156"/>
  <c r="G157" s="1"/>
  <c r="G158" s="1"/>
  <c r="G159" s="1"/>
  <c r="F156"/>
  <c r="F157" s="1"/>
  <c r="F158" s="1"/>
  <c r="F159" s="1"/>
  <c r="E156"/>
  <c r="E157" s="1"/>
  <c r="E158" s="1"/>
  <c r="E159" s="1"/>
  <c r="D156"/>
  <c r="D157" s="1"/>
  <c r="D158" s="1"/>
  <c r="D159" s="1"/>
  <c r="C156"/>
  <c r="C157" s="1"/>
  <c r="C158" s="1"/>
  <c r="C159" s="1"/>
  <c r="I180"/>
  <c r="I181" s="1"/>
  <c r="I182" s="1"/>
  <c r="I183" s="1"/>
  <c r="C7" i="23" s="1"/>
  <c r="D18"/>
  <c r="F180" i="5"/>
  <c r="F181" s="1"/>
  <c r="F182" s="1"/>
  <c r="F183" s="1"/>
  <c r="C18" i="23" s="1"/>
  <c r="W184" i="3"/>
  <c r="W185" s="1"/>
  <c r="W186" s="1"/>
  <c r="W187" s="1"/>
  <c r="D24" i="23" s="1"/>
  <c r="V184" i="3"/>
  <c r="V185" s="1"/>
  <c r="V186" s="1"/>
  <c r="V187" s="1"/>
  <c r="P266" i="6"/>
  <c r="P267" s="1"/>
  <c r="P268" s="1"/>
  <c r="G8" i="22"/>
  <c r="E7" i="33"/>
  <c r="E42" i="29"/>
  <c r="E43"/>
  <c r="E44" s="1"/>
  <c r="E45" s="1"/>
  <c r="F42"/>
  <c r="F43" s="1"/>
  <c r="F44" s="1"/>
  <c r="F45" s="1"/>
  <c r="G95" i="1"/>
  <c r="G96" s="1"/>
  <c r="G97" s="1"/>
  <c r="E5" i="17" s="1"/>
  <c r="E95" i="1"/>
  <c r="E96" s="1"/>
  <c r="E97" s="1"/>
  <c r="H33"/>
  <c r="H34" s="1"/>
  <c r="H35" s="1"/>
  <c r="B6" i="17" s="1"/>
  <c r="D10"/>
  <c r="C39" i="6"/>
  <c r="C40" s="1"/>
  <c r="C41" s="1"/>
  <c r="C10" i="19" s="1"/>
  <c r="C69" i="4"/>
  <c r="C70" s="1"/>
  <c r="C71" s="1"/>
  <c r="C72" s="1"/>
  <c r="D4" i="25" s="1"/>
  <c r="D137" i="4"/>
  <c r="D138"/>
  <c r="D139" s="1"/>
  <c r="D140" s="1"/>
  <c r="G4" i="30"/>
  <c r="L245" i="6"/>
  <c r="L246" s="1"/>
  <c r="L247" s="1"/>
  <c r="M266"/>
  <c r="M267" s="1"/>
  <c r="M268" s="1"/>
  <c r="G5" i="30" s="1"/>
  <c r="G11" i="21"/>
  <c r="L266" i="6"/>
  <c r="L267" s="1"/>
  <c r="L268" s="1"/>
  <c r="I12" i="21"/>
  <c r="O245" i="7"/>
  <c r="O246" s="1"/>
  <c r="O247" s="1"/>
  <c r="G4" i="33"/>
  <c r="I7" i="22"/>
  <c r="U148" i="3"/>
  <c r="P269" i="6"/>
  <c r="J5" i="31" s="1"/>
  <c r="J248" i="7"/>
  <c r="C4" i="44" s="1"/>
  <c r="H6" i="30"/>
  <c r="M219" i="14"/>
  <c r="M220" s="1"/>
  <c r="M221" s="1"/>
  <c r="M246"/>
  <c r="G18" i="21" s="1"/>
  <c r="H6" i="31"/>
  <c r="M222" i="14"/>
  <c r="H7" i="31"/>
  <c r="E367" i="3"/>
  <c r="E368" s="1"/>
  <c r="E369"/>
  <c r="E370"/>
  <c r="F4" i="36" s="1"/>
  <c r="G387" i="3"/>
  <c r="G388" s="1"/>
  <c r="G389" s="1"/>
  <c r="G390" s="1"/>
  <c r="D8" i="36" s="1"/>
  <c r="D387" i="3"/>
  <c r="D388" s="1"/>
  <c r="D389" s="1"/>
  <c r="D390" s="1"/>
  <c r="E7" i="36" s="1"/>
  <c r="E419" i="5"/>
  <c r="E420" s="1"/>
  <c r="E421" s="1"/>
  <c r="E422" s="1"/>
  <c r="F11" i="36" s="1"/>
  <c r="L444" i="5"/>
  <c r="L445" s="1"/>
  <c r="L446" s="1"/>
  <c r="L447" s="1"/>
  <c r="E16" i="36" s="1"/>
  <c r="I444" i="5"/>
  <c r="I445" s="1"/>
  <c r="I446" s="1"/>
  <c r="H445"/>
  <c r="H446" s="1"/>
  <c r="H447" s="1"/>
  <c r="E15" i="36" s="1"/>
  <c r="G444" i="5"/>
  <c r="G445" s="1"/>
  <c r="G446" s="1"/>
  <c r="G447" s="1"/>
  <c r="D15" i="36" s="1"/>
  <c r="I447" i="5"/>
  <c r="F15" i="36" s="1"/>
  <c r="I271" i="5"/>
  <c r="I272" s="1"/>
  <c r="I273" s="1"/>
  <c r="I274" s="1"/>
  <c r="H271"/>
  <c r="H272" s="1"/>
  <c r="H273" s="1"/>
  <c r="H274" s="1"/>
  <c r="D271"/>
  <c r="D272" s="1"/>
  <c r="D273" s="1"/>
  <c r="D274" s="1"/>
  <c r="B271"/>
  <c r="B272" s="1"/>
  <c r="B273" s="1"/>
  <c r="B274" s="1"/>
  <c r="S271"/>
  <c r="S272" s="1"/>
  <c r="S273" s="1"/>
  <c r="S274" s="1"/>
  <c r="R271"/>
  <c r="R272" s="1"/>
  <c r="R273" s="1"/>
  <c r="R274" s="1"/>
  <c r="H8" i="21"/>
  <c r="C42" i="29"/>
  <c r="C43" s="1"/>
  <c r="C44" s="1"/>
  <c r="C45" s="1"/>
  <c r="B33" i="1"/>
  <c r="B34" s="1"/>
  <c r="B35" s="1"/>
  <c r="B4" i="17" s="1"/>
  <c r="C33" i="1"/>
  <c r="C34" s="1"/>
  <c r="C35" s="1"/>
  <c r="C4" i="17" s="1"/>
  <c r="C12" i="20"/>
  <c r="C7"/>
  <c r="C4"/>
  <c r="B185" i="3"/>
  <c r="B186" s="1"/>
  <c r="B187" s="1"/>
  <c r="C6" i="21" s="1"/>
  <c r="AM184" i="3"/>
  <c r="AM185" s="1"/>
  <c r="AM186" s="1"/>
  <c r="AM187" s="1"/>
  <c r="AL184"/>
  <c r="AL185" s="1"/>
  <c r="AL186" s="1"/>
  <c r="AL187" s="1"/>
  <c r="AJ184"/>
  <c r="AJ185" s="1"/>
  <c r="AJ186" s="1"/>
  <c r="AJ187" s="1"/>
  <c r="AI184"/>
  <c r="AI185" s="1"/>
  <c r="AI186" s="1"/>
  <c r="AI187" s="1"/>
  <c r="AH184"/>
  <c r="AH185"/>
  <c r="AH186" s="1"/>
  <c r="AH187" s="1"/>
  <c r="AG184"/>
  <c r="AG185" s="1"/>
  <c r="AG186" s="1"/>
  <c r="AG187" s="1"/>
  <c r="AE184"/>
  <c r="AE185" s="1"/>
  <c r="AE186" s="1"/>
  <c r="AE187" s="1"/>
  <c r="AB184"/>
  <c r="AB185" s="1"/>
  <c r="AB186"/>
  <c r="AB187" s="1"/>
  <c r="AA184"/>
  <c r="AA185" s="1"/>
  <c r="AA186" s="1"/>
  <c r="AA187" s="1"/>
  <c r="Z184"/>
  <c r="Z185" s="1"/>
  <c r="Z186" s="1"/>
  <c r="Z187" s="1"/>
  <c r="X184"/>
  <c r="X185" s="1"/>
  <c r="X186" s="1"/>
  <c r="X187" s="1"/>
  <c r="D29" i="23" s="1"/>
  <c r="U184" i="3"/>
  <c r="U185" s="1"/>
  <c r="U186" s="1"/>
  <c r="U187" s="1"/>
  <c r="T184"/>
  <c r="T185" s="1"/>
  <c r="T186" s="1"/>
  <c r="T187" s="1"/>
  <c r="S186"/>
  <c r="S187" s="1"/>
  <c r="R184"/>
  <c r="R185" s="1"/>
  <c r="R186" s="1"/>
  <c r="R187" s="1"/>
  <c r="P184"/>
  <c r="P185"/>
  <c r="P186" s="1"/>
  <c r="P187" s="1"/>
  <c r="D28" i="23" s="1"/>
  <c r="O184" i="3"/>
  <c r="O185" s="1"/>
  <c r="O186" s="1"/>
  <c r="O187" s="1"/>
  <c r="D23" i="23" s="1"/>
  <c r="J184" i="3"/>
  <c r="J185" s="1"/>
  <c r="J186" s="1"/>
  <c r="J187" s="1"/>
  <c r="M248" i="7"/>
  <c r="P245" i="6"/>
  <c r="P246" s="1"/>
  <c r="P247" s="1"/>
  <c r="M429" i="3"/>
  <c r="M430" s="1"/>
  <c r="M431" s="1"/>
  <c r="M432" s="1"/>
  <c r="D6" i="40" s="1"/>
  <c r="E21" i="35"/>
  <c r="L269" i="7"/>
  <c r="F14" i="22" s="1"/>
  <c r="J219" i="14"/>
  <c r="J220" s="1"/>
  <c r="J221"/>
  <c r="C17" i="21" s="1"/>
  <c r="I219" i="14"/>
  <c r="I220" s="1"/>
  <c r="I221" s="1"/>
  <c r="H219"/>
  <c r="H220" s="1"/>
  <c r="H221" s="1"/>
  <c r="G219"/>
  <c r="G220" s="1"/>
  <c r="G221" s="1"/>
  <c r="F219"/>
  <c r="F220" s="1"/>
  <c r="F221" s="1"/>
  <c r="E219"/>
  <c r="E220" s="1"/>
  <c r="E221" s="1"/>
  <c r="D219"/>
  <c r="D220" s="1"/>
  <c r="D221" s="1"/>
  <c r="C219"/>
  <c r="C220" s="1"/>
  <c r="C221" s="1"/>
  <c r="B219"/>
  <c r="B220" s="1"/>
  <c r="B221" s="1"/>
  <c r="L219"/>
  <c r="L220" s="1"/>
  <c r="L221" s="1"/>
  <c r="K219"/>
  <c r="K220" s="1"/>
  <c r="K221" s="1"/>
  <c r="B367" i="3"/>
  <c r="B368" s="1"/>
  <c r="B369" s="1"/>
  <c r="B370" s="1"/>
  <c r="C4" i="36" s="1"/>
  <c r="J9" i="31"/>
  <c r="E8"/>
  <c r="L367" i="3"/>
  <c r="L368" s="1"/>
  <c r="L369" s="1"/>
  <c r="L370" s="1"/>
  <c r="E6" i="36" s="1"/>
  <c r="D367" i="3"/>
  <c r="D368" s="1"/>
  <c r="D369" s="1"/>
  <c r="D370" s="1"/>
  <c r="E4" i="36" s="1"/>
  <c r="C367" i="3"/>
  <c r="C368" s="1"/>
  <c r="C369"/>
  <c r="C370" s="1"/>
  <c r="D4" i="36" s="1"/>
  <c r="H519" i="5"/>
  <c r="H520" s="1"/>
  <c r="H521" s="1"/>
  <c r="H522" s="1"/>
  <c r="D15" i="40" s="1"/>
  <c r="G519" i="5"/>
  <c r="G520" s="1"/>
  <c r="G521" s="1"/>
  <c r="G522" s="1"/>
  <c r="C15" i="40" s="1"/>
  <c r="D520" i="5"/>
  <c r="D521" s="1"/>
  <c r="D522" s="1"/>
  <c r="E14" i="40" s="1"/>
  <c r="C519" i="5"/>
  <c r="C520" s="1"/>
  <c r="C521" s="1"/>
  <c r="C522" s="1"/>
  <c r="D14" i="40" s="1"/>
  <c r="B519" i="5"/>
  <c r="B520" s="1"/>
  <c r="B521" s="1"/>
  <c r="B522" s="1"/>
  <c r="C14" i="40" s="1"/>
  <c r="M519" i="5"/>
  <c r="M520" s="1"/>
  <c r="M521" s="1"/>
  <c r="M522" s="1"/>
  <c r="D16" i="40" s="1"/>
  <c r="D21" i="35"/>
  <c r="D6"/>
  <c r="K18" i="21"/>
  <c r="L246" i="14"/>
  <c r="H17" i="21"/>
  <c r="J227" i="7"/>
  <c r="C12" i="22" s="1"/>
  <c r="P180" i="5"/>
  <c r="P181" s="1"/>
  <c r="P182" s="1"/>
  <c r="P183" s="1"/>
  <c r="C28" i="23" s="1"/>
  <c r="K7" i="31"/>
  <c r="R245" i="7"/>
  <c r="R246" s="1"/>
  <c r="R247" s="1"/>
  <c r="K6" i="22"/>
  <c r="K18"/>
  <c r="H18"/>
  <c r="C18"/>
  <c r="I17"/>
  <c r="H17"/>
  <c r="F17"/>
  <c r="AF180" i="5"/>
  <c r="AF181" s="1"/>
  <c r="AF182" s="1"/>
  <c r="AF183" s="1"/>
  <c r="C30" i="23" s="1"/>
  <c r="B70" i="4"/>
  <c r="B71" s="1"/>
  <c r="B72" s="1"/>
  <c r="C4" i="25" s="1"/>
  <c r="Q180" i="5"/>
  <c r="Q181" s="1"/>
  <c r="Q182" s="1"/>
  <c r="Q183" s="1"/>
  <c r="D9" i="32" s="1"/>
  <c r="K180" i="5"/>
  <c r="K181" s="1"/>
  <c r="K182" s="1"/>
  <c r="K183" s="1"/>
  <c r="K245" i="6"/>
  <c r="K246" s="1"/>
  <c r="K247" s="1"/>
  <c r="K266"/>
  <c r="K267" s="1"/>
  <c r="K268" s="1"/>
  <c r="E11" i="21" s="1"/>
  <c r="N226" i="7"/>
  <c r="H5" i="22"/>
  <c r="I5" i="31"/>
  <c r="I11" i="22"/>
  <c r="P248" i="7"/>
  <c r="I13" i="22" s="1"/>
  <c r="Y207" i="5"/>
  <c r="C3" i="44"/>
  <c r="L268" i="7"/>
  <c r="F5" i="43" s="1"/>
  <c r="G4"/>
  <c r="C4"/>
  <c r="B25" i="24"/>
  <c r="B18"/>
  <c r="B14"/>
  <c r="B11"/>
  <c r="B8"/>
  <c r="I227" i="7"/>
  <c r="E227"/>
  <c r="D227"/>
  <c r="J269"/>
  <c r="C5" i="44" s="1"/>
  <c r="G269" i="7"/>
  <c r="F269"/>
  <c r="J245" i="6"/>
  <c r="J246" s="1"/>
  <c r="J247" s="1"/>
  <c r="I245"/>
  <c r="I246"/>
  <c r="I247" s="1"/>
  <c r="H245"/>
  <c r="H246" s="1"/>
  <c r="H247" s="1"/>
  <c r="G245"/>
  <c r="G246" s="1"/>
  <c r="G247" s="1"/>
  <c r="F245"/>
  <c r="F246" s="1"/>
  <c r="F247" s="1"/>
  <c r="E245"/>
  <c r="E246" s="1"/>
  <c r="E247" s="1"/>
  <c r="D245"/>
  <c r="D246" s="1"/>
  <c r="D247" s="1"/>
  <c r="C245"/>
  <c r="C246" s="1"/>
  <c r="C247"/>
  <c r="B245"/>
  <c r="B246" s="1"/>
  <c r="B247" s="1"/>
  <c r="G7" i="30"/>
  <c r="D419" i="5"/>
  <c r="D420" s="1"/>
  <c r="D421" s="1"/>
  <c r="D422" s="1"/>
  <c r="E11" i="36" s="1"/>
  <c r="L419" i="5"/>
  <c r="L420" s="1"/>
  <c r="L421" s="1"/>
  <c r="L422" s="1"/>
  <c r="E13" i="36" s="1"/>
  <c r="N429" i="3"/>
  <c r="N430" s="1"/>
  <c r="N431" s="1"/>
  <c r="N432" s="1"/>
  <c r="E6" i="40" s="1"/>
  <c r="K495" i="5"/>
  <c r="K496" s="1"/>
  <c r="K497" s="1"/>
  <c r="G12" i="40" s="1"/>
  <c r="AB299" i="5"/>
  <c r="K7" i="22"/>
  <c r="I4" i="33"/>
  <c r="G6" i="35"/>
  <c r="G21"/>
  <c r="C137" i="4"/>
  <c r="C138" s="1"/>
  <c r="C139" s="1"/>
  <c r="C140" s="1"/>
  <c r="D4" i="21" s="1"/>
  <c r="AM180" i="5"/>
  <c r="AM181" s="1"/>
  <c r="AM182" s="1"/>
  <c r="AM183" s="1"/>
  <c r="AK180"/>
  <c r="AK181" s="1"/>
  <c r="AK182" s="1"/>
  <c r="AK183" s="1"/>
  <c r="AJ180"/>
  <c r="AJ181" s="1"/>
  <c r="AJ182" s="1"/>
  <c r="AJ183" s="1"/>
  <c r="AI180"/>
  <c r="AI181" s="1"/>
  <c r="AI182" s="1"/>
  <c r="AI183" s="1"/>
  <c r="AE180"/>
  <c r="AE181" s="1"/>
  <c r="AE182" s="1"/>
  <c r="AE183" s="1"/>
  <c r="AD180"/>
  <c r="AD181" s="1"/>
  <c r="AD182" s="1"/>
  <c r="AD183" s="1"/>
  <c r="AC180"/>
  <c r="AC181" s="1"/>
  <c r="AC182" s="1"/>
  <c r="AC183" s="1"/>
  <c r="AB180"/>
  <c r="AB181" s="1"/>
  <c r="AB182" s="1"/>
  <c r="AA180"/>
  <c r="AA181" s="1"/>
  <c r="AA182" s="1"/>
  <c r="AA183" s="1"/>
  <c r="Z180"/>
  <c r="Z181" s="1"/>
  <c r="Z182" s="1"/>
  <c r="Z183" s="1"/>
  <c r="Y180"/>
  <c r="Y181" s="1"/>
  <c r="Y182" s="1"/>
  <c r="Y183" s="1"/>
  <c r="X180"/>
  <c r="X181" s="1"/>
  <c r="X182" s="1"/>
  <c r="X183" s="1"/>
  <c r="C29" i="23" s="1"/>
  <c r="T180" i="5"/>
  <c r="T181" s="1"/>
  <c r="T182" s="1"/>
  <c r="T183" s="1"/>
  <c r="S180"/>
  <c r="S181" s="1"/>
  <c r="S182" s="1"/>
  <c r="S183" s="1"/>
  <c r="R180"/>
  <c r="R181" s="1"/>
  <c r="R182" s="1"/>
  <c r="R183" s="1"/>
  <c r="J180"/>
  <c r="J181" s="1"/>
  <c r="J182" s="1"/>
  <c r="J183" s="1"/>
  <c r="F14" i="21"/>
  <c r="M227" i="7"/>
  <c r="C8" i="26"/>
  <c r="E7"/>
  <c r="C7"/>
  <c r="I6" i="32"/>
  <c r="D31" i="23"/>
  <c r="K6" i="21"/>
  <c r="O269" i="7"/>
  <c r="J248" i="6"/>
  <c r="C10" i="22" s="1"/>
  <c r="J9" i="30"/>
  <c r="F8"/>
  <c r="I248" i="6"/>
  <c r="H248"/>
  <c r="K429" i="3"/>
  <c r="K430" s="1"/>
  <c r="K431" s="1"/>
  <c r="K432" s="1"/>
  <c r="G5" i="40" s="1"/>
  <c r="H429" i="3"/>
  <c r="H430" s="1"/>
  <c r="H431" s="1"/>
  <c r="H432" s="1"/>
  <c r="D5" i="40" s="1"/>
  <c r="G429" i="3"/>
  <c r="G430" s="1"/>
  <c r="G431" s="1"/>
  <c r="G432" s="1"/>
  <c r="C5" i="40" s="1"/>
  <c r="F429" i="3"/>
  <c r="F430" s="1"/>
  <c r="F431" s="1"/>
  <c r="F432" s="1"/>
  <c r="G4" i="40" s="1"/>
  <c r="E429" i="3"/>
  <c r="E430" s="1"/>
  <c r="E431" s="1"/>
  <c r="E432" s="1"/>
  <c r="F4" i="40" s="1"/>
  <c r="D429" i="3"/>
  <c r="D430" s="1"/>
  <c r="D431" s="1"/>
  <c r="D432" s="1"/>
  <c r="E4" i="40" s="1"/>
  <c r="C429" i="3"/>
  <c r="C430" s="1"/>
  <c r="C431" s="1"/>
  <c r="C432" s="1"/>
  <c r="D4" i="40" s="1"/>
  <c r="B429" i="3"/>
  <c r="B430" s="1"/>
  <c r="B431" s="1"/>
  <c r="B432" s="1"/>
  <c r="C4" i="40" s="1"/>
  <c r="C4" i="37"/>
  <c r="C6" i="28"/>
  <c r="G7" i="35"/>
  <c r="C111" i="5"/>
  <c r="D8" i="25" s="1"/>
  <c r="I245" i="7"/>
  <c r="I246" s="1"/>
  <c r="I247" s="1"/>
  <c r="H247"/>
  <c r="C245"/>
  <c r="C246" s="1"/>
  <c r="C247" s="1"/>
  <c r="B245"/>
  <c r="B246" s="1"/>
  <c r="B247" s="1"/>
  <c r="M245"/>
  <c r="M246" s="1"/>
  <c r="M247" s="1"/>
  <c r="J154" i="4"/>
  <c r="J155" s="1"/>
  <c r="J156"/>
  <c r="J157" s="1"/>
  <c r="I154"/>
  <c r="I155" s="1"/>
  <c r="I156" s="1"/>
  <c r="I157" s="1"/>
  <c r="F154"/>
  <c r="F155" s="1"/>
  <c r="F156" s="1"/>
  <c r="F157" s="1"/>
  <c r="C154"/>
  <c r="C155"/>
  <c r="C156" s="1"/>
  <c r="C157" s="1"/>
  <c r="B154"/>
  <c r="B155" s="1"/>
  <c r="B156" s="1"/>
  <c r="B157" s="1"/>
  <c r="I4" i="32"/>
  <c r="K5" i="21"/>
  <c r="K11" i="22"/>
  <c r="K5" i="31"/>
  <c r="E8" i="22"/>
  <c r="I171" i="4"/>
  <c r="I172" s="1"/>
  <c r="I173" s="1"/>
  <c r="I174" s="1"/>
  <c r="H171"/>
  <c r="H172" s="1"/>
  <c r="H173" s="1"/>
  <c r="H174" s="1"/>
  <c r="G171"/>
  <c r="G172" s="1"/>
  <c r="G173" s="1"/>
  <c r="G174" s="1"/>
  <c r="F171"/>
  <c r="F172" s="1"/>
  <c r="F173" s="1"/>
  <c r="F174" s="1"/>
  <c r="C171"/>
  <c r="C172" s="1"/>
  <c r="C173" s="1"/>
  <c r="C174" s="1"/>
  <c r="B171"/>
  <c r="B172" s="1"/>
  <c r="B173" s="1"/>
  <c r="B174" s="1"/>
  <c r="C5" i="31"/>
  <c r="C11" i="22"/>
  <c r="C13"/>
  <c r="N269" i="7"/>
  <c r="G14" i="22"/>
  <c r="G5" i="44"/>
  <c r="J6" i="30"/>
  <c r="H20" i="35"/>
  <c r="H5"/>
  <c r="B10" i="17"/>
  <c r="E7" i="31"/>
  <c r="F9" i="41"/>
  <c r="C8"/>
  <c r="E6"/>
  <c r="D6"/>
  <c r="G5"/>
  <c r="E4"/>
  <c r="H10" i="32"/>
  <c r="J266" i="6"/>
  <c r="J267" s="1"/>
  <c r="J268" s="1"/>
  <c r="H4" i="31"/>
  <c r="H10" i="22"/>
  <c r="H5" i="31"/>
  <c r="H4" i="44"/>
  <c r="AM207" i="5"/>
  <c r="AG207"/>
  <c r="K14" i="22"/>
  <c r="I266" i="6"/>
  <c r="I267" s="1"/>
  <c r="I268" s="1"/>
  <c r="H266"/>
  <c r="H267" s="1"/>
  <c r="H268" s="1"/>
  <c r="G266"/>
  <c r="G267" s="1"/>
  <c r="G268" s="1"/>
  <c r="F266"/>
  <c r="F267" s="1"/>
  <c r="F268" s="1"/>
  <c r="E266"/>
  <c r="E267" s="1"/>
  <c r="E268"/>
  <c r="D266"/>
  <c r="D267" s="1"/>
  <c r="D268" s="1"/>
  <c r="C266"/>
  <c r="C267" s="1"/>
  <c r="C268" s="1"/>
  <c r="B266"/>
  <c r="B267" s="1"/>
  <c r="B268" s="1"/>
  <c r="F6" i="31"/>
  <c r="G494" i="5"/>
  <c r="G495" s="1"/>
  <c r="G496" s="1"/>
  <c r="G497" s="1"/>
  <c r="C12" i="40" s="1"/>
  <c r="D494" i="5"/>
  <c r="D495" s="1"/>
  <c r="D496" s="1"/>
  <c r="D497" s="1"/>
  <c r="E11" i="40" s="1"/>
  <c r="B495" i="5"/>
  <c r="B496" s="1"/>
  <c r="B497" s="1"/>
  <c r="C11" i="40" s="1"/>
  <c r="E5" i="27"/>
  <c r="E5" i="22"/>
  <c r="D5"/>
  <c r="E7" i="23"/>
  <c r="S246" i="3"/>
  <c r="AB183" i="5"/>
  <c r="H8" i="33"/>
  <c r="C15" i="34"/>
  <c r="G14"/>
  <c r="F14"/>
  <c r="E14"/>
  <c r="E13"/>
  <c r="D11"/>
  <c r="I10"/>
  <c r="H7"/>
  <c r="G7"/>
  <c r="I6"/>
  <c r="D6"/>
  <c r="D20" i="35"/>
  <c r="D5"/>
  <c r="G27" i="34"/>
  <c r="H25"/>
  <c r="D24"/>
  <c r="I23"/>
  <c r="E21"/>
  <c r="D21"/>
  <c r="G20"/>
  <c r="I12" i="35"/>
  <c r="I9"/>
  <c r="E9"/>
  <c r="G6" i="32" l="1"/>
  <c r="I6" i="21"/>
  <c r="C4" i="27"/>
  <c r="E4" i="21"/>
  <c r="B20" i="3"/>
  <c r="B21" s="1"/>
  <c r="B22" s="1"/>
  <c r="B23" s="1"/>
  <c r="B24"/>
  <c r="G6" i="30"/>
  <c r="G17" i="21"/>
  <c r="I5" i="30"/>
  <c r="I11" i="21"/>
  <c r="E10" i="22"/>
  <c r="E4" i="31"/>
  <c r="Q247" i="3"/>
  <c r="Q243"/>
  <c r="Q244" s="1"/>
  <c r="Q245" s="1"/>
  <c r="Q246" s="1"/>
  <c r="D5" i="32" s="1"/>
  <c r="AF188" i="3"/>
  <c r="AF184"/>
  <c r="AF185" s="1"/>
  <c r="AF186" s="1"/>
  <c r="AF187" s="1"/>
  <c r="D30" i="23" s="1"/>
  <c r="F17" i="21"/>
  <c r="F6" i="30"/>
  <c r="J4"/>
  <c r="J10" i="21"/>
  <c r="I363" i="7"/>
  <c r="I361"/>
  <c r="F340"/>
  <c r="F341" s="1"/>
  <c r="F342" s="1"/>
  <c r="F343" s="1"/>
  <c r="G12" i="34" s="1"/>
  <c r="F344" i="7"/>
  <c r="G14" i="35" s="1"/>
  <c r="AM247" i="3"/>
  <c r="F46" i="29"/>
  <c r="G20" i="35" s="1"/>
  <c r="F11" i="21"/>
  <c r="F5" i="30"/>
  <c r="J289" i="3"/>
  <c r="J285"/>
  <c r="J286" s="1"/>
  <c r="J287" s="1"/>
  <c r="J288" s="1"/>
  <c r="C58" i="6"/>
  <c r="C59" s="1"/>
  <c r="C60" s="1"/>
  <c r="C61" s="1"/>
  <c r="C62"/>
  <c r="I285" i="3"/>
  <c r="I286" s="1"/>
  <c r="I287" s="1"/>
  <c r="I288" s="1"/>
  <c r="I289"/>
  <c r="C12" i="21"/>
  <c r="C3" i="43"/>
  <c r="J4" i="44"/>
  <c r="J13" i="22"/>
  <c r="O184" i="5"/>
  <c r="C23" i="24" s="1"/>
  <c r="O180" i="5"/>
  <c r="O181" s="1"/>
  <c r="O182" s="1"/>
  <c r="O183" s="1"/>
  <c r="C23" i="23" s="1"/>
  <c r="AJ268" i="3"/>
  <c r="AJ264"/>
  <c r="AJ265" s="1"/>
  <c r="AJ266" s="1"/>
  <c r="AJ267" s="1"/>
  <c r="O433"/>
  <c r="F6" i="41" s="1"/>
  <c r="O429" i="3"/>
  <c r="O430" s="1"/>
  <c r="O431" s="1"/>
  <c r="O432" s="1"/>
  <c r="F6" i="40" s="1"/>
  <c r="B137" i="4"/>
  <c r="B138" s="1"/>
  <c r="B139" s="1"/>
  <c r="B140" s="1"/>
  <c r="C4" i="21" s="1"/>
  <c r="B141" i="4"/>
  <c r="C4" i="22" s="1"/>
  <c r="H14"/>
  <c r="H5" i="44"/>
  <c r="E4" i="32"/>
  <c r="B12" i="23"/>
  <c r="AB247" i="3"/>
  <c r="AB243"/>
  <c r="AB244" s="1"/>
  <c r="AB245" s="1"/>
  <c r="AB246" s="1"/>
  <c r="H11" i="21"/>
  <c r="H5" i="30"/>
  <c r="H5" i="34"/>
  <c r="H18"/>
  <c r="F4" i="33"/>
  <c r="H7" i="22"/>
  <c r="F10" i="21"/>
  <c r="F4" i="30"/>
  <c r="C17" i="22"/>
  <c r="C6" i="31"/>
  <c r="C93" i="14"/>
  <c r="C92"/>
  <c r="C94" s="1"/>
  <c r="C95" s="1"/>
  <c r="C96" s="1"/>
  <c r="C97" s="1"/>
  <c r="C98" s="1"/>
  <c r="K144" i="3"/>
  <c r="K145" s="1"/>
  <c r="K146" s="1"/>
  <c r="K147" s="1"/>
  <c r="K148"/>
  <c r="C4" i="33" s="1"/>
  <c r="AK148" i="3"/>
  <c r="AK144"/>
  <c r="AK145" s="1"/>
  <c r="AK146" s="1"/>
  <c r="AK147" s="1"/>
  <c r="F20" i="35"/>
  <c r="F5"/>
  <c r="K17" i="21"/>
  <c r="I4" i="44"/>
  <c r="L264" i="3"/>
  <c r="L265" s="1"/>
  <c r="L266" s="1"/>
  <c r="L267" s="1"/>
  <c r="J339" i="7"/>
  <c r="J340" s="1"/>
  <c r="J341" s="1"/>
  <c r="J342" s="1"/>
  <c r="J343" s="1"/>
  <c r="D25" i="34" s="1"/>
  <c r="I414" i="7"/>
  <c r="I415" s="1"/>
  <c r="I416" s="1"/>
  <c r="I417" s="1"/>
  <c r="I418" s="1"/>
  <c r="C28" i="34" s="1"/>
  <c r="J338" i="7"/>
  <c r="I36" i="1"/>
  <c r="C10" i="17" s="1"/>
  <c r="I32" i="1"/>
  <c r="I33" s="1"/>
  <c r="I34" s="1"/>
  <c r="I35" s="1"/>
  <c r="C6" i="17" s="1"/>
  <c r="C44" i="5"/>
  <c r="C40"/>
  <c r="C41" s="1"/>
  <c r="C42" s="1"/>
  <c r="C43" s="1"/>
  <c r="C7" i="19" s="1"/>
  <c r="B158" i="7"/>
  <c r="B157"/>
  <c r="B159" s="1"/>
  <c r="B160" s="1"/>
  <c r="B161" s="1"/>
  <c r="B162" s="1"/>
  <c r="B163" s="1"/>
  <c r="E247" i="3"/>
  <c r="E243"/>
  <c r="E244" s="1"/>
  <c r="E245" s="1"/>
  <c r="E246" s="1"/>
  <c r="N311" i="7"/>
  <c r="N313"/>
  <c r="AG168" i="3"/>
  <c r="AG164"/>
  <c r="AG165" s="1"/>
  <c r="AG166" s="1"/>
  <c r="AG167" s="1"/>
  <c r="E363" i="7"/>
  <c r="E361"/>
  <c r="C4" i="30"/>
  <c r="C10" i="21"/>
  <c r="G12"/>
  <c r="G3" i="43"/>
  <c r="D9" i="28"/>
  <c r="F7" i="22"/>
  <c r="D4" i="33"/>
  <c r="AJ275" i="5"/>
  <c r="AJ271"/>
  <c r="AJ272" s="1"/>
  <c r="AJ273" s="1"/>
  <c r="AJ274" s="1"/>
  <c r="D7" i="28"/>
  <c r="F5" i="22"/>
  <c r="F4" i="31"/>
  <c r="AA128" i="3"/>
  <c r="L128"/>
  <c r="T128"/>
  <c r="C158" i="6"/>
  <c r="C157"/>
  <c r="C159" s="1"/>
  <c r="B180" i="5"/>
  <c r="B181" s="1"/>
  <c r="B182" s="1"/>
  <c r="B183" s="1"/>
  <c r="C7" i="21" s="1"/>
  <c r="B184" i="5"/>
  <c r="B21" i="7"/>
  <c r="B22" s="1"/>
  <c r="B23" s="1"/>
  <c r="B24" s="1"/>
  <c r="B25"/>
  <c r="C75" i="6"/>
  <c r="C77" s="1"/>
  <c r="C78" s="1"/>
  <c r="C79" s="1"/>
  <c r="C80" s="1"/>
  <c r="C81" s="1"/>
  <c r="C76"/>
  <c r="O413" i="7"/>
  <c r="O411"/>
  <c r="O414" s="1"/>
  <c r="O415" s="1"/>
  <c r="O416" s="1"/>
  <c r="O417" s="1"/>
  <c r="O418" s="1"/>
  <c r="I28" i="34" s="1"/>
  <c r="C38" i="7"/>
  <c r="C39" s="1"/>
  <c r="C40" s="1"/>
  <c r="C41" s="1"/>
  <c r="C13" i="19" s="1"/>
  <c r="C42" i="7"/>
  <c r="C13" i="20" s="1"/>
  <c r="C137" i="6"/>
  <c r="C136"/>
  <c r="AA168" i="3"/>
  <c r="H364" i="7"/>
  <c r="H365" s="1"/>
  <c r="H366" s="1"/>
  <c r="H367" s="1"/>
  <c r="H368" s="1"/>
  <c r="I13" i="34" s="1"/>
  <c r="K128" i="3"/>
  <c r="C340" i="7"/>
  <c r="C341" s="1"/>
  <c r="C342" s="1"/>
  <c r="C343" s="1"/>
  <c r="D12" i="34" s="1"/>
  <c r="O419" i="7"/>
  <c r="G227"/>
  <c r="J310" i="3"/>
  <c r="J391"/>
  <c r="N289"/>
  <c r="E271" i="5"/>
  <c r="E272" s="1"/>
  <c r="E273" s="1"/>
  <c r="E274" s="1"/>
  <c r="I413" i="7"/>
  <c r="AT275" i="5"/>
  <c r="AL184"/>
  <c r="G18" i="22"/>
  <c r="Q227" i="7"/>
  <c r="J12" i="22" s="1"/>
  <c r="K14" i="21"/>
  <c r="AF264" i="3"/>
  <c r="AF265" s="1"/>
  <c r="AF266" s="1"/>
  <c r="AF267" s="1"/>
  <c r="AV144"/>
  <c r="AV145" s="1"/>
  <c r="AV146" s="1"/>
  <c r="AV147" s="1"/>
  <c r="C118" i="14"/>
  <c r="C119" s="1"/>
  <c r="C120" s="1"/>
  <c r="C121" s="1"/>
  <c r="C122" s="1"/>
  <c r="D18" i="25" s="1"/>
  <c r="Y250" i="5"/>
  <c r="F268" i="3"/>
  <c r="AB136" i="5"/>
  <c r="V188" i="3"/>
  <c r="AM226"/>
  <c r="J351"/>
  <c r="C6" i="37" s="1"/>
  <c r="D188" i="3"/>
  <c r="L188"/>
  <c r="T188"/>
  <c r="AJ188"/>
  <c r="AR188"/>
  <c r="J66" i="1"/>
  <c r="D10" i="18" s="1"/>
  <c r="E62" i="1"/>
  <c r="E63" s="1"/>
  <c r="E64" s="1"/>
  <c r="E65" s="1"/>
  <c r="B5" i="18" s="1"/>
  <c r="D310" i="3"/>
  <c r="E8" i="35" s="1"/>
  <c r="L310" i="3"/>
  <c r="Y300" i="5"/>
  <c r="E184"/>
  <c r="C14" i="24" s="1"/>
  <c r="F160" i="5"/>
  <c r="V160"/>
  <c r="AD160"/>
  <c r="AL160"/>
  <c r="AT160"/>
  <c r="Y124" i="3"/>
  <c r="Y125" s="1"/>
  <c r="Y126" s="1"/>
  <c r="Y127" s="1"/>
  <c r="Y128"/>
  <c r="K311" i="7"/>
  <c r="K314" s="1"/>
  <c r="K315" s="1"/>
  <c r="K316" s="1"/>
  <c r="K317" s="1"/>
  <c r="K318" s="1"/>
  <c r="E24" i="34" s="1"/>
  <c r="K313" i="7"/>
  <c r="AV208" i="5"/>
  <c r="AV204"/>
  <c r="AV205" s="1"/>
  <c r="AV206" s="1"/>
  <c r="AV207" s="1"/>
  <c r="L226" i="3"/>
  <c r="L222"/>
  <c r="L223" s="1"/>
  <c r="L224" s="1"/>
  <c r="L225" s="1"/>
  <c r="N168"/>
  <c r="B19" i="24" s="1"/>
  <c r="D124" i="4"/>
  <c r="S128" i="3"/>
  <c r="D136" i="6"/>
  <c r="D138" s="1"/>
  <c r="P269" i="7"/>
  <c r="AE148" i="3"/>
  <c r="AI247"/>
  <c r="D205"/>
  <c r="B168"/>
  <c r="AB226"/>
  <c r="D35" i="4"/>
  <c r="D36" s="1"/>
  <c r="D37" s="1"/>
  <c r="D38" s="1"/>
  <c r="E17" i="22"/>
  <c r="K344" i="7"/>
  <c r="D185" i="6"/>
  <c r="AU168" i="3"/>
  <c r="K473" i="5"/>
  <c r="G9" i="41" s="1"/>
  <c r="K5" i="30"/>
  <c r="C7" i="33"/>
  <c r="F5" i="44"/>
  <c r="Y184" i="3"/>
  <c r="Y185" s="1"/>
  <c r="Y186" s="1"/>
  <c r="Y187" s="1"/>
  <c r="W296" i="5"/>
  <c r="W297" s="1"/>
  <c r="W298" s="1"/>
  <c r="W299" s="1"/>
  <c r="G419" i="7"/>
  <c r="H17" i="35" s="1"/>
  <c r="N419" i="7"/>
  <c r="K322" i="14"/>
  <c r="E9" i="31" s="1"/>
  <c r="L322" i="14"/>
  <c r="F9" i="31" s="1"/>
  <c r="N523" i="5"/>
  <c r="D137" i="7"/>
  <c r="D138" s="1"/>
  <c r="I386"/>
  <c r="I389" s="1"/>
  <c r="I390" s="1"/>
  <c r="I391" s="1"/>
  <c r="I392" s="1"/>
  <c r="I393" s="1"/>
  <c r="C27" i="34" s="1"/>
  <c r="M319" i="7"/>
  <c r="C51" i="14"/>
  <c r="L350" i="5"/>
  <c r="AG250"/>
  <c r="Q250"/>
  <c r="D8" i="33" s="1"/>
  <c r="O268" i="3"/>
  <c r="AQ226"/>
  <c r="B95" i="5"/>
  <c r="G268" i="3"/>
  <c r="AS208" i="5"/>
  <c r="Y268" i="3"/>
  <c r="N188"/>
  <c r="AH128"/>
  <c r="G141" i="4"/>
  <c r="I4" i="22" s="1"/>
  <c r="C188" i="3"/>
  <c r="K188"/>
  <c r="AA188"/>
  <c r="B247"/>
  <c r="AE128"/>
  <c r="B62" i="6"/>
  <c r="AV300" i="5"/>
  <c r="X250"/>
  <c r="E310" i="3"/>
  <c r="F8" i="35" s="1"/>
  <c r="E306" i="3"/>
  <c r="E307" s="1"/>
  <c r="E308" s="1"/>
  <c r="E309" s="1"/>
  <c r="F6" i="34" s="1"/>
  <c r="G338" i="7"/>
  <c r="G336"/>
  <c r="L413"/>
  <c r="L411"/>
  <c r="AJ226" i="3"/>
  <c r="AJ222"/>
  <c r="AJ223" s="1"/>
  <c r="AJ224" s="1"/>
  <c r="AJ225" s="1"/>
  <c r="F361" i="7"/>
  <c r="F363"/>
  <c r="C53" i="3"/>
  <c r="C54" s="1"/>
  <c r="C55" s="1"/>
  <c r="C56" s="1"/>
  <c r="C57"/>
  <c r="AL247"/>
  <c r="G351"/>
  <c r="D5" i="37" s="1"/>
  <c r="D178" i="6"/>
  <c r="D180" s="1"/>
  <c r="D181" s="1"/>
  <c r="D182" s="1"/>
  <c r="D183" s="1"/>
  <c r="D184" s="1"/>
  <c r="Z168" i="3"/>
  <c r="O331"/>
  <c r="N350" i="5"/>
  <c r="F227" i="7"/>
  <c r="AN168" i="3"/>
  <c r="B31" i="24" s="1"/>
  <c r="Q268" i="3"/>
  <c r="Y168"/>
  <c r="O311" i="7"/>
  <c r="O314" s="1"/>
  <c r="O315" s="1"/>
  <c r="O316" s="1"/>
  <c r="O317" s="1"/>
  <c r="O318" s="1"/>
  <c r="I24" i="34" s="1"/>
  <c r="F7" i="35"/>
  <c r="E18" i="22"/>
  <c r="T271" i="5"/>
  <c r="T272" s="1"/>
  <c r="T273" s="1"/>
  <c r="T274" s="1"/>
  <c r="E10" i="32" s="1"/>
  <c r="X264" i="3"/>
  <c r="X265" s="1"/>
  <c r="X266" s="1"/>
  <c r="X267" s="1"/>
  <c r="H369" i="7"/>
  <c r="I15" i="35" s="1"/>
  <c r="O322" i="14"/>
  <c r="I9" i="31" s="1"/>
  <c r="C76" i="7"/>
  <c r="C77" s="1"/>
  <c r="D394"/>
  <c r="E16" i="35" s="1"/>
  <c r="F300" i="5"/>
  <c r="M375"/>
  <c r="L275"/>
  <c r="AQ222" i="3"/>
  <c r="AQ223" s="1"/>
  <c r="AQ224" s="1"/>
  <c r="AQ225" s="1"/>
  <c r="B226"/>
  <c r="AQ184" i="5"/>
  <c r="C433" i="3"/>
  <c r="W226"/>
  <c r="AQ148"/>
  <c r="D371"/>
  <c r="M136" i="5"/>
  <c r="Q188" i="3"/>
  <c r="AC208" i="5"/>
  <c r="AG128" i="3"/>
  <c r="AO247"/>
  <c r="G414" i="7"/>
  <c r="G415" s="1"/>
  <c r="G416" s="1"/>
  <c r="G417" s="1"/>
  <c r="G418" s="1"/>
  <c r="H15" i="34" s="1"/>
  <c r="B47" i="1"/>
  <c r="B48" s="1"/>
  <c r="B49" s="1"/>
  <c r="B50" s="1"/>
  <c r="G36"/>
  <c r="D9" i="17" s="1"/>
  <c r="E158" i="4"/>
  <c r="G5" i="22" s="1"/>
  <c r="I433" i="3"/>
  <c r="C112" i="5"/>
  <c r="B20" i="1"/>
  <c r="B9" i="15"/>
  <c r="C115" i="6"/>
  <c r="C116"/>
  <c r="C117" s="1"/>
  <c r="C118" s="1"/>
  <c r="C119" s="1"/>
  <c r="C120" s="1"/>
  <c r="C121" s="1"/>
  <c r="D11" i="25" s="1"/>
  <c r="M310" i="3"/>
  <c r="M306"/>
  <c r="M307" s="1"/>
  <c r="M308" s="1"/>
  <c r="M309" s="1"/>
  <c r="G19" i="34" s="1"/>
  <c r="R247" i="3"/>
  <c r="R243"/>
  <c r="R244" s="1"/>
  <c r="R245" s="1"/>
  <c r="R246" s="1"/>
  <c r="AJ132" i="5"/>
  <c r="AJ133" s="1"/>
  <c r="AJ134" s="1"/>
  <c r="AJ135" s="1"/>
  <c r="AJ136"/>
  <c r="O338" i="7"/>
  <c r="O336"/>
  <c r="O339" s="1"/>
  <c r="O340" s="1"/>
  <c r="O341" s="1"/>
  <c r="O342" s="1"/>
  <c r="O343" s="1"/>
  <c r="I25" i="34" s="1"/>
  <c r="K363" i="7"/>
  <c r="K361"/>
  <c r="K388"/>
  <c r="K386"/>
  <c r="H62" i="1"/>
  <c r="H63" s="1"/>
  <c r="H64" s="1"/>
  <c r="H65" s="1"/>
  <c r="B6" i="18" s="1"/>
  <c r="H66" i="1"/>
  <c r="B10" i="18" s="1"/>
  <c r="B53" i="3"/>
  <c r="B54" s="1"/>
  <c r="B55" s="1"/>
  <c r="B56" s="1"/>
  <c r="B57"/>
  <c r="C52" i="4"/>
  <c r="C53" s="1"/>
  <c r="C54" s="1"/>
  <c r="C55" s="1"/>
  <c r="C56"/>
  <c r="G168" i="3"/>
  <c r="B22" i="24" s="1"/>
  <c r="X226" i="3"/>
  <c r="Y148"/>
  <c r="AI128"/>
  <c r="K391"/>
  <c r="M351"/>
  <c r="F6" i="37" s="1"/>
  <c r="O310" i="3"/>
  <c r="L247"/>
  <c r="AV168"/>
  <c r="B188"/>
  <c r="I412"/>
  <c r="E5" i="41" s="1"/>
  <c r="J11" i="22"/>
  <c r="B137" i="7"/>
  <c r="AD148" i="3"/>
  <c r="I423" i="5"/>
  <c r="N136"/>
  <c r="C18" i="20"/>
  <c r="G164" i="3"/>
  <c r="G165" s="1"/>
  <c r="G166" s="1"/>
  <c r="G167" s="1"/>
  <c r="B22" i="23" s="1"/>
  <c r="E344" i="7"/>
  <c r="F14" i="35" s="1"/>
  <c r="N227" i="7"/>
  <c r="D118" i="14"/>
  <c r="K319" i="7"/>
  <c r="C99" i="14"/>
  <c r="AI208" i="5"/>
  <c r="AN160"/>
  <c r="K8" i="22" s="1"/>
  <c r="AE268" i="3"/>
  <c r="AE188"/>
  <c r="AT128"/>
  <c r="G371"/>
  <c r="H391"/>
  <c r="AS247"/>
  <c r="E351"/>
  <c r="F4" i="37" s="1"/>
  <c r="AR247" i="3"/>
  <c r="N414" i="7"/>
  <c r="N415" s="1"/>
  <c r="N416" s="1"/>
  <c r="N417" s="1"/>
  <c r="N418" s="1"/>
  <c r="H28" i="34" s="1"/>
  <c r="AT148" i="3"/>
  <c r="M168"/>
  <c r="B15" i="24" s="1"/>
  <c r="U168" i="3"/>
  <c r="B16" i="24" s="1"/>
  <c r="G226" i="3"/>
  <c r="AU226"/>
  <c r="C141" i="4"/>
  <c r="D4" i="22" s="1"/>
  <c r="C80" i="29"/>
  <c r="D22" i="35" s="1"/>
  <c r="P433" i="3"/>
  <c r="G6" i="41" s="1"/>
  <c r="L412" i="3"/>
  <c r="H371"/>
  <c r="C8" i="15"/>
  <c r="F248" i="7"/>
  <c r="N248"/>
  <c r="G4" i="44" s="1"/>
  <c r="C269" i="7"/>
  <c r="C42" i="6"/>
  <c r="C10" i="20" s="1"/>
  <c r="O319" i="7"/>
  <c r="F275" i="5"/>
  <c r="C225"/>
  <c r="S300"/>
  <c r="AQ275"/>
  <c r="H351" i="3"/>
  <c r="E5" i="37" s="1"/>
  <c r="AU148" i="3"/>
  <c r="K433"/>
  <c r="C350" i="5"/>
  <c r="D10" i="35" s="1"/>
  <c r="AB250" i="5"/>
  <c r="E391" i="3"/>
  <c r="G148"/>
  <c r="I128"/>
  <c r="F371"/>
  <c r="I188"/>
  <c r="AO168"/>
  <c r="M226"/>
  <c r="AC226"/>
  <c r="T300" i="5"/>
  <c r="E188" i="3"/>
  <c r="H247"/>
  <c r="P247"/>
  <c r="X247"/>
  <c r="AN247"/>
  <c r="G454"/>
  <c r="G331"/>
  <c r="H9" i="35" s="1"/>
  <c r="C423" i="5"/>
  <c r="K423"/>
  <c r="G350"/>
  <c r="H10" i="35" s="1"/>
  <c r="H375" i="5"/>
  <c r="I11" i="35" s="1"/>
  <c r="B325" i="5"/>
  <c r="D473"/>
  <c r="E8" i="41" s="1"/>
  <c r="L473" i="5"/>
  <c r="C10" i="41" s="1"/>
  <c r="M523" i="5"/>
  <c r="O136"/>
  <c r="AU136"/>
  <c r="G275"/>
  <c r="O275"/>
  <c r="W275"/>
  <c r="AU275"/>
  <c r="AU184"/>
  <c r="AF160"/>
  <c r="AV160"/>
  <c r="K248" i="7"/>
  <c r="E13" i="22" s="1"/>
  <c r="C319" i="7"/>
  <c r="D13" i="35" s="1"/>
  <c r="M269" i="7"/>
  <c r="N300" i="5"/>
  <c r="U184"/>
  <c r="C16" i="24" s="1"/>
  <c r="E375" i="5"/>
  <c r="F11" i="35" s="1"/>
  <c r="H289" i="3"/>
  <c r="AM188"/>
  <c r="AR208" i="5"/>
  <c r="J454" i="3"/>
  <c r="H188"/>
  <c r="D433"/>
  <c r="P188"/>
  <c r="C205"/>
  <c r="D160" i="5"/>
  <c r="L160"/>
  <c r="B136"/>
  <c r="C148" i="3"/>
  <c r="T148"/>
  <c r="M314" i="7"/>
  <c r="M315" s="1"/>
  <c r="M316" s="1"/>
  <c r="M317" s="1"/>
  <c r="M318" s="1"/>
  <c r="G24" i="34" s="1"/>
  <c r="C128" i="3"/>
  <c r="AL268"/>
  <c r="H124" i="4"/>
  <c r="D192"/>
  <c r="E8" i="28" s="1"/>
  <c r="B80" i="29"/>
  <c r="I391" i="3"/>
  <c r="D27" i="29"/>
  <c r="E5" i="28" s="1"/>
  <c r="C248" i="7"/>
  <c r="B338"/>
  <c r="B339" s="1"/>
  <c r="R248"/>
  <c r="K13" i="22" s="1"/>
  <c r="B99" i="14"/>
  <c r="C250" i="5"/>
  <c r="G399"/>
  <c r="D9" i="37" s="1"/>
  <c r="AE275" i="5"/>
  <c r="I473"/>
  <c r="E9" i="41" s="1"/>
  <c r="P208" i="5"/>
  <c r="C454" i="3"/>
  <c r="AM184" i="5"/>
  <c r="I168" i="3"/>
  <c r="B7" i="24" s="1"/>
  <c r="N325" i="5"/>
  <c r="U160"/>
  <c r="T168" i="3"/>
  <c r="B12" i="24" s="1"/>
  <c r="AS226" i="3"/>
  <c r="AA148"/>
  <c r="AW148"/>
  <c r="K414" i="7"/>
  <c r="K415" s="1"/>
  <c r="K416" s="1"/>
  <c r="K417" s="1"/>
  <c r="K418" s="1"/>
  <c r="E28" i="34" s="1"/>
  <c r="I226" i="3"/>
  <c r="Q226"/>
  <c r="D5" i="33" s="1"/>
  <c r="AW226" i="3"/>
  <c r="M268"/>
  <c r="B175" i="4"/>
  <c r="C6" i="22" s="1"/>
  <c r="I124" i="4"/>
  <c r="C36" i="1"/>
  <c r="C8" i="17" s="1"/>
  <c r="L351" i="3"/>
  <c r="E6" i="37" s="1"/>
  <c r="B371" i="3"/>
  <c r="J371"/>
  <c r="K300" i="5"/>
  <c r="AQ300"/>
  <c r="K250"/>
  <c r="C8" i="33" s="1"/>
  <c r="AI250" i="5"/>
  <c r="M369" i="7"/>
  <c r="D159"/>
  <c r="D160" s="1"/>
  <c r="D161" s="1"/>
  <c r="D162" s="1"/>
  <c r="D163" s="1"/>
  <c r="D75"/>
  <c r="D77" s="1"/>
  <c r="D78" s="1"/>
  <c r="D79" s="1"/>
  <c r="D80" s="1"/>
  <c r="D81" s="1"/>
  <c r="E12" i="25" s="1"/>
  <c r="C138" i="7"/>
  <c r="C139" s="1"/>
  <c r="C140" s="1"/>
  <c r="C141" s="1"/>
  <c r="C142" s="1"/>
  <c r="E394"/>
  <c r="F16" i="35" s="1"/>
  <c r="O394" i="7"/>
  <c r="G319"/>
  <c r="H13" i="35" s="1"/>
  <c r="B94" i="14"/>
  <c r="B95" s="1"/>
  <c r="B96" s="1"/>
  <c r="B97" s="1"/>
  <c r="B98" s="1"/>
  <c r="AM250" i="5"/>
  <c r="L250"/>
  <c r="AV275"/>
  <c r="T136"/>
  <c r="M160"/>
  <c r="O168" i="3"/>
  <c r="B23" i="24" s="1"/>
  <c r="AR268" i="3"/>
  <c r="L331"/>
  <c r="P226"/>
  <c r="C331"/>
  <c r="D9" i="35" s="1"/>
  <c r="Z148" i="3"/>
  <c r="AF148"/>
  <c r="D414" i="7"/>
  <c r="D415" s="1"/>
  <c r="D416" s="1"/>
  <c r="D417" s="1"/>
  <c r="D418" s="1"/>
  <c r="E15" i="34" s="1"/>
  <c r="AW128" i="3"/>
  <c r="B192" i="4"/>
  <c r="E6" i="28" s="1"/>
  <c r="D90" i="4"/>
  <c r="E5" i="26" s="1"/>
  <c r="H80" i="29"/>
  <c r="I22" i="35" s="1"/>
  <c r="H128" i="3"/>
  <c r="P128"/>
  <c r="X128"/>
  <c r="AF128"/>
  <c r="AN128"/>
  <c r="AV128"/>
  <c r="E141" i="4"/>
  <c r="G4" i="22" s="1"/>
  <c r="I371" i="3"/>
  <c r="D78" i="5"/>
  <c r="E8" i="26" s="1"/>
  <c r="B300" i="5"/>
  <c r="J300"/>
  <c r="R300"/>
  <c r="Z300"/>
  <c r="AP300"/>
  <c r="B250"/>
  <c r="J250"/>
  <c r="R250"/>
  <c r="Z250"/>
  <c r="AH250"/>
  <c r="AP250"/>
  <c r="B399"/>
  <c r="C8" i="37" s="1"/>
  <c r="J399" i="5"/>
  <c r="C10" i="37" s="1"/>
  <c r="B448" i="5"/>
  <c r="K375"/>
  <c r="O473"/>
  <c r="F10" i="41" s="1"/>
  <c r="H523" i="5"/>
  <c r="R136"/>
  <c r="Z136"/>
  <c r="AH136"/>
  <c r="B275"/>
  <c r="J275"/>
  <c r="R275"/>
  <c r="Z275"/>
  <c r="AP275"/>
  <c r="J208"/>
  <c r="R208"/>
  <c r="Z208"/>
  <c r="D6" i="32"/>
  <c r="F6" i="21"/>
  <c r="D8" i="23"/>
  <c r="D6" i="27"/>
  <c r="D5" i="23"/>
  <c r="C6" i="32"/>
  <c r="E6" i="21"/>
  <c r="C6" i="27"/>
  <c r="B20" i="23"/>
  <c r="I5" i="21"/>
  <c r="G4" i="32"/>
  <c r="I17" i="21"/>
  <c r="I6" i="30"/>
  <c r="I5" i="34"/>
  <c r="I18"/>
  <c r="K4" i="30"/>
  <c r="K10" i="21"/>
  <c r="E12"/>
  <c r="E3" i="43"/>
  <c r="I5" i="44"/>
  <c r="I14" i="22"/>
  <c r="I10"/>
  <c r="I4" i="31"/>
  <c r="E18" i="34"/>
  <c r="E5"/>
  <c r="C18" i="19"/>
  <c r="E6" i="30"/>
  <c r="E17" i="21"/>
  <c r="C19" i="19"/>
  <c r="E18" i="21"/>
  <c r="E7" i="30"/>
  <c r="E4"/>
  <c r="E10" i="21"/>
  <c r="C14"/>
  <c r="C5" i="43"/>
  <c r="F3"/>
  <c r="F12" i="21"/>
  <c r="E14" i="22"/>
  <c r="E5" i="44"/>
  <c r="K13" i="21"/>
  <c r="K4" i="43"/>
  <c r="F5" i="34"/>
  <c r="F18"/>
  <c r="B16" i="23"/>
  <c r="H5" i="21"/>
  <c r="F4" i="32"/>
  <c r="E13" i="21"/>
  <c r="E4" i="43"/>
  <c r="B119" i="14"/>
  <c r="B120" s="1"/>
  <c r="B121" s="1"/>
  <c r="B122" s="1"/>
  <c r="C18" i="25" s="1"/>
  <c r="B123" i="14"/>
  <c r="C18" i="26" s="1"/>
  <c r="C5" i="30"/>
  <c r="C11" i="21"/>
  <c r="F6" i="32"/>
  <c r="D16" i="23"/>
  <c r="H6" i="21"/>
  <c r="G14"/>
  <c r="G5" i="43"/>
  <c r="I4"/>
  <c r="I13" i="21"/>
  <c r="D4" i="32"/>
  <c r="D5" i="27"/>
  <c r="B8" i="23"/>
  <c r="F5" i="21"/>
  <c r="J14"/>
  <c r="J5" i="43"/>
  <c r="E4" i="44"/>
  <c r="D12" i="23"/>
  <c r="E6" i="32"/>
  <c r="G6" i="21"/>
  <c r="D5" i="34"/>
  <c r="D18"/>
  <c r="G18"/>
  <c r="G5"/>
  <c r="J11" i="21"/>
  <c r="J5" i="30"/>
  <c r="I4"/>
  <c r="I10" i="21"/>
  <c r="C4" i="32"/>
  <c r="B5" i="23"/>
  <c r="E5" i="21"/>
  <c r="C5" i="27"/>
  <c r="H6" i="32"/>
  <c r="J6" i="21"/>
  <c r="D25" i="23"/>
  <c r="H4" i="43"/>
  <c r="H13" i="21"/>
  <c r="C7" i="30"/>
  <c r="C18" i="21"/>
  <c r="B25" i="23"/>
  <c r="H4" i="32"/>
  <c r="J5" i="21"/>
  <c r="E20" i="23"/>
  <c r="G11" i="32"/>
  <c r="I8" i="21"/>
  <c r="J10" i="22"/>
  <c r="J4" i="31"/>
  <c r="C141" i="14"/>
  <c r="C140"/>
  <c r="D38" i="7"/>
  <c r="D39" s="1"/>
  <c r="D40" s="1"/>
  <c r="D41" s="1"/>
  <c r="C14" i="19" s="1"/>
  <c r="D42" i="7"/>
  <c r="C14" i="20" s="1"/>
  <c r="N363" i="7"/>
  <c r="N361"/>
  <c r="O363"/>
  <c r="O361"/>
  <c r="I66" i="1"/>
  <c r="C10" i="18" s="1"/>
  <c r="I62" i="1"/>
  <c r="I63" s="1"/>
  <c r="I64" s="1"/>
  <c r="I65" s="1"/>
  <c r="C6" i="18" s="1"/>
  <c r="I14" i="21"/>
  <c r="I5" i="43"/>
  <c r="X168" i="3"/>
  <c r="B29" i="24" s="1"/>
  <c r="X164" i="3"/>
  <c r="X165" s="1"/>
  <c r="X166" s="1"/>
  <c r="X167" s="1"/>
  <c r="B29" i="23" s="1"/>
  <c r="AN264" i="3"/>
  <c r="AN265" s="1"/>
  <c r="AN266" s="1"/>
  <c r="AN267" s="1"/>
  <c r="I7" i="32" s="1"/>
  <c r="AN268" i="3"/>
  <c r="E412"/>
  <c r="F4" i="41" s="1"/>
  <c r="E408" i="3"/>
  <c r="E409" s="1"/>
  <c r="E410" s="1"/>
  <c r="E411" s="1"/>
  <c r="D139" i="6"/>
  <c r="D140" s="1"/>
  <c r="D141" s="1"/>
  <c r="D142" s="1"/>
  <c r="D143"/>
  <c r="I8" i="22"/>
  <c r="G7" i="33"/>
  <c r="N246" i="5"/>
  <c r="N247" s="1"/>
  <c r="N248" s="1"/>
  <c r="N249" s="1"/>
  <c r="N250"/>
  <c r="AA226" i="3"/>
  <c r="AA222"/>
  <c r="AA223" s="1"/>
  <c r="AA224" s="1"/>
  <c r="AA225" s="1"/>
  <c r="D96" i="7"/>
  <c r="D95"/>
  <c r="E7" i="22"/>
  <c r="K371" i="3"/>
  <c r="K367"/>
  <c r="K368" s="1"/>
  <c r="K369" s="1"/>
  <c r="K370" s="1"/>
  <c r="D6" i="36" s="1"/>
  <c r="L94" i="1"/>
  <c r="L95" s="1"/>
  <c r="L96" s="1"/>
  <c r="L97" s="1"/>
  <c r="F6" i="17" s="1"/>
  <c r="L98" i="1"/>
  <c r="F10" i="17" s="1"/>
  <c r="G322" i="14"/>
  <c r="E11" i="22"/>
  <c r="Y275" i="5"/>
  <c r="K227" i="7"/>
  <c r="J7" i="31"/>
  <c r="C9" i="15"/>
  <c r="C365" i="7"/>
  <c r="C366" s="1"/>
  <c r="C367" s="1"/>
  <c r="C368" s="1"/>
  <c r="D13" i="34" s="1"/>
  <c r="D336" i="7"/>
  <c r="D339" s="1"/>
  <c r="H248"/>
  <c r="H6" i="35"/>
  <c r="G5" i="21"/>
  <c r="G10" i="22"/>
  <c r="U180" i="5"/>
  <c r="U181" s="1"/>
  <c r="U182" s="1"/>
  <c r="U183" s="1"/>
  <c r="H7" i="21" s="1"/>
  <c r="H14"/>
  <c r="J17" i="22"/>
  <c r="J5" i="44"/>
  <c r="I6" i="35"/>
  <c r="H7" i="30"/>
  <c r="AF144" i="3"/>
  <c r="AF145" s="1"/>
  <c r="AF146" s="1"/>
  <c r="AF147" s="1"/>
  <c r="B419" i="7"/>
  <c r="C17" i="35" s="1"/>
  <c r="N322" i="14"/>
  <c r="H9" i="31" s="1"/>
  <c r="M344" i="7"/>
  <c r="AS184" i="5"/>
  <c r="G412" i="3"/>
  <c r="C5" i="41" s="1"/>
  <c r="AU247" i="3"/>
  <c r="B433"/>
  <c r="D73" i="4"/>
  <c r="E4" i="26" s="1"/>
  <c r="C289" i="3"/>
  <c r="C285"/>
  <c r="C286" s="1"/>
  <c r="C287" s="1"/>
  <c r="C288" s="1"/>
  <c r="G363" i="7"/>
  <c r="G361"/>
  <c r="B143" i="14"/>
  <c r="B144" s="1"/>
  <c r="B145" s="1"/>
  <c r="B146" s="1"/>
  <c r="C19" i="25" s="1"/>
  <c r="B147" i="14"/>
  <c r="C19" i="26" s="1"/>
  <c r="AR226" i="3"/>
  <c r="AR222"/>
  <c r="AR223" s="1"/>
  <c r="AR224" s="1"/>
  <c r="AR225" s="1"/>
  <c r="L313" i="7"/>
  <c r="L311"/>
  <c r="D57" i="3"/>
  <c r="D53"/>
  <c r="D54" s="1"/>
  <c r="D55" s="1"/>
  <c r="D56" s="1"/>
  <c r="F7" i="30"/>
  <c r="F18" i="21"/>
  <c r="E59" i="29"/>
  <c r="E60" s="1"/>
  <c r="E61" s="1"/>
  <c r="E62" s="1"/>
  <c r="E63"/>
  <c r="D20" i="1"/>
  <c r="D9" i="15"/>
  <c r="B95" i="6"/>
  <c r="B97" s="1"/>
  <c r="B98" s="1"/>
  <c r="B99" s="1"/>
  <c r="B100" s="1"/>
  <c r="B101" s="1"/>
  <c r="C10" i="25" s="1"/>
  <c r="B96" i="6"/>
  <c r="D141" i="14"/>
  <c r="D140"/>
  <c r="C96" i="6"/>
  <c r="C95"/>
  <c r="F319" i="7"/>
  <c r="G13" i="35" s="1"/>
  <c r="F315" i="7"/>
  <c r="F316" s="1"/>
  <c r="F317" s="1"/>
  <c r="F318" s="1"/>
  <c r="G11" i="34" s="1"/>
  <c r="I331" i="3"/>
  <c r="I327"/>
  <c r="I328" s="1"/>
  <c r="I329" s="1"/>
  <c r="I330" s="1"/>
  <c r="C20" i="34" s="1"/>
  <c r="AP264" i="3"/>
  <c r="AP265" s="1"/>
  <c r="AP266" s="1"/>
  <c r="AP267" s="1"/>
  <c r="AP268"/>
  <c r="AJ247"/>
  <c r="AJ243"/>
  <c r="AJ244" s="1"/>
  <c r="AJ245" s="1"/>
  <c r="AJ246" s="1"/>
  <c r="U268"/>
  <c r="U264"/>
  <c r="U265" s="1"/>
  <c r="U266" s="1"/>
  <c r="U267" s="1"/>
  <c r="F7" i="32" s="1"/>
  <c r="AK184" i="3"/>
  <c r="AK185" s="1"/>
  <c r="AK186" s="1"/>
  <c r="AK187" s="1"/>
  <c r="AK188"/>
  <c r="H94" i="1"/>
  <c r="H95" s="1"/>
  <c r="H96" s="1"/>
  <c r="H97" s="1"/>
  <c r="F5" i="17" s="1"/>
  <c r="H98" i="1"/>
  <c r="F9" i="17" s="1"/>
  <c r="C394" i="7"/>
  <c r="D16" i="35" s="1"/>
  <c r="I7" i="31"/>
  <c r="F13" i="21"/>
  <c r="C21" i="1"/>
  <c r="C11" i="15" s="1"/>
  <c r="I344" i="7"/>
  <c r="B116"/>
  <c r="B117" s="1"/>
  <c r="C122"/>
  <c r="D14" i="26" s="1"/>
  <c r="E523" i="5"/>
  <c r="AE208"/>
  <c r="H227" i="7"/>
  <c r="D4" i="27"/>
  <c r="C6" i="35"/>
  <c r="AM243" i="3"/>
  <c r="AM244" s="1"/>
  <c r="AM245" s="1"/>
  <c r="AM246" s="1"/>
  <c r="AN275" i="5"/>
  <c r="N128" i="3"/>
  <c r="E454"/>
  <c r="M454"/>
  <c r="E319" i="7"/>
  <c r="F13" i="35" s="1"/>
  <c r="E315" i="7"/>
  <c r="E316" s="1"/>
  <c r="E317" s="1"/>
  <c r="E318" s="1"/>
  <c r="F11" i="34" s="1"/>
  <c r="O226" i="3"/>
  <c r="O222"/>
  <c r="O223" s="1"/>
  <c r="O224" s="1"/>
  <c r="O225" s="1"/>
  <c r="F391"/>
  <c r="F387"/>
  <c r="F388" s="1"/>
  <c r="F389" s="1"/>
  <c r="F390" s="1"/>
  <c r="C8" i="36" s="1"/>
  <c r="I310" i="3"/>
  <c r="I306"/>
  <c r="I307" s="1"/>
  <c r="I308" s="1"/>
  <c r="I309" s="1"/>
  <c r="C19" i="34" s="1"/>
  <c r="B46" i="29"/>
  <c r="B42"/>
  <c r="B43" s="1"/>
  <c r="B44" s="1"/>
  <c r="B45" s="1"/>
  <c r="D40" i="3"/>
  <c r="D36"/>
  <c r="D37" s="1"/>
  <c r="D38" s="1"/>
  <c r="D39" s="1"/>
  <c r="C6" i="19" s="1"/>
  <c r="C9" i="32"/>
  <c r="E7" i="21"/>
  <c r="J413" i="7"/>
  <c r="J411"/>
  <c r="B179"/>
  <c r="B178"/>
  <c r="K450" i="3"/>
  <c r="K451" s="1"/>
  <c r="K452" s="1"/>
  <c r="K453" s="1"/>
  <c r="G8" i="40" s="1"/>
  <c r="K454" i="3"/>
  <c r="AV188"/>
  <c r="AV184"/>
  <c r="AV185" s="1"/>
  <c r="AV186" s="1"/>
  <c r="AV187" s="1"/>
  <c r="B96" i="7"/>
  <c r="B95"/>
  <c r="L429" i="3"/>
  <c r="L430" s="1"/>
  <c r="L431" s="1"/>
  <c r="L432" s="1"/>
  <c r="C6" i="40" s="1"/>
  <c r="L433" i="3"/>
  <c r="C6" i="41" s="1"/>
  <c r="G158" i="4"/>
  <c r="I5" i="22" s="1"/>
  <c r="G154" i="4"/>
  <c r="G155" s="1"/>
  <c r="G156" s="1"/>
  <c r="G157" s="1"/>
  <c r="D58" i="6"/>
  <c r="D59" s="1"/>
  <c r="D60" s="1"/>
  <c r="D61" s="1"/>
  <c r="D62"/>
  <c r="H154" i="4"/>
  <c r="H155" s="1"/>
  <c r="H156" s="1"/>
  <c r="H157" s="1"/>
  <c r="H158"/>
  <c r="J5" i="22" s="1"/>
  <c r="F523" i="5"/>
  <c r="F519"/>
  <c r="F520" s="1"/>
  <c r="F521" s="1"/>
  <c r="F522" s="1"/>
  <c r="G14" i="40" s="1"/>
  <c r="B75" i="7"/>
  <c r="B77" s="1"/>
  <c r="B76"/>
  <c r="AQ247" i="3"/>
  <c r="AQ243"/>
  <c r="AQ244" s="1"/>
  <c r="AQ245" s="1"/>
  <c r="AQ246" s="1"/>
  <c r="D346" i="5"/>
  <c r="D347" s="1"/>
  <c r="D348" s="1"/>
  <c r="D349" s="1"/>
  <c r="E8" i="34" s="1"/>
  <c r="D350" i="5"/>
  <c r="E10" i="35" s="1"/>
  <c r="AD222" i="3"/>
  <c r="AD223" s="1"/>
  <c r="AD224" s="1"/>
  <c r="AD225" s="1"/>
  <c r="AD226"/>
  <c r="AD204" i="5"/>
  <c r="AD205" s="1"/>
  <c r="AD206" s="1"/>
  <c r="AD207" s="1"/>
  <c r="AD208"/>
  <c r="D58" i="7"/>
  <c r="D59" s="1"/>
  <c r="D60" s="1"/>
  <c r="D61" s="1"/>
  <c r="D62"/>
  <c r="G473" i="5"/>
  <c r="C9" i="41" s="1"/>
  <c r="I7" i="35"/>
  <c r="D99" i="14"/>
  <c r="M423" i="5"/>
  <c r="F11" i="22"/>
  <c r="D7" i="35"/>
  <c r="J18" i="21"/>
  <c r="O223" i="7"/>
  <c r="O224" s="1"/>
  <c r="O225" s="1"/>
  <c r="O226" s="1"/>
  <c r="B389"/>
  <c r="B390" s="1"/>
  <c r="B391" s="1"/>
  <c r="B392" s="1"/>
  <c r="B393" s="1"/>
  <c r="C14" i="34" s="1"/>
  <c r="F7" i="31"/>
  <c r="D248" i="7"/>
  <c r="C4" i="31"/>
  <c r="G11" i="22"/>
  <c r="I3" i="44"/>
  <c r="C6" i="30"/>
  <c r="F13" i="22"/>
  <c r="I7" i="30"/>
  <c r="J13" i="21"/>
  <c r="H322" i="14"/>
  <c r="J523" i="5"/>
  <c r="Q322" i="14"/>
  <c r="K9" i="31" s="1"/>
  <c r="C122" i="6"/>
  <c r="D11" i="26" s="1"/>
  <c r="H319" i="7"/>
  <c r="I13" i="35" s="1"/>
  <c r="H269" i="7"/>
  <c r="M325" i="5"/>
  <c r="AQ188" i="3"/>
  <c r="AW124"/>
  <c r="AW125" s="1"/>
  <c r="AW126" s="1"/>
  <c r="AW127" s="1"/>
  <c r="I247"/>
  <c r="H4" i="30"/>
  <c r="H10" i="21"/>
  <c r="C164" i="6"/>
  <c r="C160"/>
  <c r="C161" s="1"/>
  <c r="C162" s="1"/>
  <c r="C163" s="1"/>
  <c r="K10" i="22"/>
  <c r="K4" i="31"/>
  <c r="P250" i="5"/>
  <c r="P246"/>
  <c r="P247" s="1"/>
  <c r="P248" s="1"/>
  <c r="P249" s="1"/>
  <c r="G128" i="3"/>
  <c r="G124"/>
  <c r="G125" s="1"/>
  <c r="G126" s="1"/>
  <c r="G127" s="1"/>
  <c r="E31" i="23"/>
  <c r="K8" i="21"/>
  <c r="S268" i="3"/>
  <c r="S264"/>
  <c r="S265" s="1"/>
  <c r="S266" s="1"/>
  <c r="S267" s="1"/>
  <c r="AW268"/>
  <c r="AW264"/>
  <c r="AW265" s="1"/>
  <c r="AW266" s="1"/>
  <c r="AW267" s="1"/>
  <c r="G17" i="22"/>
  <c r="G6" i="31"/>
  <c r="D122" i="7"/>
  <c r="E14" i="26" s="1"/>
  <c r="D118" i="7"/>
  <c r="D119" s="1"/>
  <c r="D120" s="1"/>
  <c r="D121" s="1"/>
  <c r="E14" i="25" s="1"/>
  <c r="R227" i="7"/>
  <c r="R223"/>
  <c r="R224" s="1"/>
  <c r="R225" s="1"/>
  <c r="R226" s="1"/>
  <c r="AG184" i="5"/>
  <c r="AG180"/>
  <c r="AG181" s="1"/>
  <c r="AG182" s="1"/>
  <c r="AG183" s="1"/>
  <c r="M180"/>
  <c r="M181" s="1"/>
  <c r="M182" s="1"/>
  <c r="M183" s="1"/>
  <c r="C15" i="23" s="1"/>
  <c r="M184" i="5"/>
  <c r="C15" i="24" s="1"/>
  <c r="L454" i="3"/>
  <c r="L450"/>
  <c r="L451" s="1"/>
  <c r="L452" s="1"/>
  <c r="L453" s="1"/>
  <c r="C9" i="40" s="1"/>
  <c r="B327" i="3"/>
  <c r="B328" s="1"/>
  <c r="B329" s="1"/>
  <c r="B330" s="1"/>
  <c r="C7" i="34" s="1"/>
  <c r="B331" i="3"/>
  <c r="C9" i="35" s="1"/>
  <c r="AS184" i="3"/>
  <c r="AS185" s="1"/>
  <c r="AS186" s="1"/>
  <c r="AS187" s="1"/>
  <c r="AS188"/>
  <c r="H408"/>
  <c r="H409" s="1"/>
  <c r="H410" s="1"/>
  <c r="H411" s="1"/>
  <c r="H412"/>
  <c r="D5" i="41" s="1"/>
  <c r="F285" i="3"/>
  <c r="F286" s="1"/>
  <c r="F287" s="1"/>
  <c r="F288" s="1"/>
  <c r="F289"/>
  <c r="I144"/>
  <c r="I145" s="1"/>
  <c r="I146" s="1"/>
  <c r="I147" s="1"/>
  <c r="I148"/>
  <c r="S148"/>
  <c r="S144"/>
  <c r="S145" s="1"/>
  <c r="S146" s="1"/>
  <c r="S147" s="1"/>
  <c r="B313" i="7"/>
  <c r="B311"/>
  <c r="F411"/>
  <c r="F414" s="1"/>
  <c r="F415" s="1"/>
  <c r="F416" s="1"/>
  <c r="F417" s="1"/>
  <c r="F418" s="1"/>
  <c r="G15" i="34" s="1"/>
  <c r="F413" i="7"/>
  <c r="D20" i="23"/>
  <c r="C14" i="22"/>
  <c r="J12" i="21"/>
  <c r="H12" i="22"/>
  <c r="E5" i="30"/>
  <c r="B248" i="7"/>
  <c r="J429" i="3"/>
  <c r="J430" s="1"/>
  <c r="J431" s="1"/>
  <c r="J432" s="1"/>
  <c r="F5" i="40" s="1"/>
  <c r="E5" i="43"/>
  <c r="N519" i="5"/>
  <c r="N520" s="1"/>
  <c r="N521" s="1"/>
  <c r="N522" s="1"/>
  <c r="E16" i="40" s="1"/>
  <c r="K6" i="31"/>
  <c r="G248" i="7"/>
  <c r="C419"/>
  <c r="D17" i="35" s="1"/>
  <c r="C227" i="7"/>
  <c r="M414"/>
  <c r="M415" s="1"/>
  <c r="M416" s="1"/>
  <c r="M417" s="1"/>
  <c r="M418" s="1"/>
  <c r="G28" i="34" s="1"/>
  <c r="AF247" i="3"/>
  <c r="AV247"/>
  <c r="B115" i="6"/>
  <c r="B117" s="1"/>
  <c r="B116"/>
  <c r="B179"/>
  <c r="B178"/>
  <c r="B137"/>
  <c r="B136"/>
  <c r="D76"/>
  <c r="D75"/>
  <c r="C222" i="3"/>
  <c r="C223" s="1"/>
  <c r="C224" s="1"/>
  <c r="C225" s="1"/>
  <c r="C226"/>
  <c r="AL226"/>
  <c r="AL222"/>
  <c r="AL223" s="1"/>
  <c r="AL224" s="1"/>
  <c r="AL225" s="1"/>
  <c r="C86" i="4"/>
  <c r="C87" s="1"/>
  <c r="C88" s="1"/>
  <c r="C89" s="1"/>
  <c r="C90"/>
  <c r="D5" i="26" s="1"/>
  <c r="F32" i="1"/>
  <c r="F33" s="1"/>
  <c r="F34" s="1"/>
  <c r="F35" s="1"/>
  <c r="C5" i="17" s="1"/>
  <c r="F36" i="1"/>
  <c r="C9" i="17" s="1"/>
  <c r="D369" i="7"/>
  <c r="E15" i="35" s="1"/>
  <c r="B322" i="14"/>
  <c r="H498" i="5"/>
  <c r="M394" i="7"/>
  <c r="D51" i="14"/>
  <c r="J448" i="5"/>
  <c r="E325"/>
  <c r="H250"/>
  <c r="G325"/>
  <c r="AO268" i="3"/>
  <c r="M247"/>
  <c r="AG226"/>
  <c r="J175" i="4"/>
  <c r="B27" i="29"/>
  <c r="E3" i="28" s="1"/>
  <c r="F310" i="3"/>
  <c r="G8" i="35" s="1"/>
  <c r="N310" i="3"/>
  <c r="AR271" i="5"/>
  <c r="AR272" s="1"/>
  <c r="AR273" s="1"/>
  <c r="AR274" s="1"/>
  <c r="AR275"/>
  <c r="AQ204"/>
  <c r="AQ205" s="1"/>
  <c r="AQ206" s="1"/>
  <c r="AQ207" s="1"/>
  <c r="AQ208"/>
  <c r="U222" i="3"/>
  <c r="U223" s="1"/>
  <c r="U224" s="1"/>
  <c r="U225" s="1"/>
  <c r="U226"/>
  <c r="F5" i="33" s="1"/>
  <c r="G388" i="7"/>
  <c r="G386"/>
  <c r="V128" i="3"/>
  <c r="V124"/>
  <c r="V125" s="1"/>
  <c r="V126" s="1"/>
  <c r="V127" s="1"/>
  <c r="AL128"/>
  <c r="AL124"/>
  <c r="AL125" s="1"/>
  <c r="AL126" s="1"/>
  <c r="AL127" s="1"/>
  <c r="B98" i="1"/>
  <c r="B94"/>
  <c r="B95" s="1"/>
  <c r="B96" s="1"/>
  <c r="B97" s="1"/>
  <c r="E98"/>
  <c r="C98"/>
  <c r="E8" i="17" s="1"/>
  <c r="L369" i="7"/>
  <c r="J364"/>
  <c r="C102"/>
  <c r="D13" i="26" s="1"/>
  <c r="C180" i="6"/>
  <c r="C181" s="1"/>
  <c r="C182" s="1"/>
  <c r="C183" s="1"/>
  <c r="C184" s="1"/>
  <c r="C123" i="14"/>
  <c r="D18" i="26" s="1"/>
  <c r="J325" i="5"/>
  <c r="W208"/>
  <c r="E175" i="4"/>
  <c r="G6" i="22" s="1"/>
  <c r="G80" i="29"/>
  <c r="AR128" i="3"/>
  <c r="F433"/>
  <c r="B412"/>
  <c r="C4" i="41" s="1"/>
  <c r="F454" i="3"/>
  <c r="O375" i="5"/>
  <c r="D523"/>
  <c r="F136"/>
  <c r="AD275"/>
  <c r="D96" i="6"/>
  <c r="D95"/>
  <c r="D97" s="1"/>
  <c r="D98" s="1"/>
  <c r="D99" s="1"/>
  <c r="D100" s="1"/>
  <c r="D101" s="1"/>
  <c r="E10" i="25" s="1"/>
  <c r="E124" i="3"/>
  <c r="E125" s="1"/>
  <c r="E126" s="1"/>
  <c r="E127" s="1"/>
  <c r="E128"/>
  <c r="O264"/>
  <c r="O265" s="1"/>
  <c r="O266" s="1"/>
  <c r="O267" s="1"/>
  <c r="W204" i="5"/>
  <c r="W205" s="1"/>
  <c r="W206" s="1"/>
  <c r="W207" s="1"/>
  <c r="E24" i="23" s="1"/>
  <c r="D269" i="7"/>
  <c r="C523" i="5"/>
  <c r="F394" i="7"/>
  <c r="G16" i="35" s="1"/>
  <c r="L394" i="7"/>
  <c r="X275" i="5"/>
  <c r="AI268" i="3"/>
  <c r="AT268"/>
  <c r="N148"/>
  <c r="K168"/>
  <c r="B5" i="24" s="1"/>
  <c r="AI168" i="3"/>
  <c r="AQ168"/>
  <c r="B158" i="6"/>
  <c r="B157"/>
  <c r="D158"/>
  <c r="D157"/>
  <c r="B75"/>
  <c r="B77" s="1"/>
  <c r="B78" s="1"/>
  <c r="B79" s="1"/>
  <c r="B80" s="1"/>
  <c r="B81" s="1"/>
  <c r="B76"/>
  <c r="F347" i="3"/>
  <c r="F348" s="1"/>
  <c r="F349" s="1"/>
  <c r="F350" s="1"/>
  <c r="F351"/>
  <c r="C5" i="37" s="1"/>
  <c r="AO184" i="3"/>
  <c r="AO185" s="1"/>
  <c r="AO186" s="1"/>
  <c r="AO187" s="1"/>
  <c r="AO188"/>
  <c r="N388" i="7"/>
  <c r="N386"/>
  <c r="B363"/>
  <c r="B361"/>
  <c r="L338"/>
  <c r="L336"/>
  <c r="L339" s="1"/>
  <c r="L340" s="1"/>
  <c r="L341" s="1"/>
  <c r="L342" s="1"/>
  <c r="L343" s="1"/>
  <c r="F25" i="34" s="1"/>
  <c r="D164" i="7"/>
  <c r="L389"/>
  <c r="L390" s="1"/>
  <c r="L391" s="1"/>
  <c r="L392" s="1"/>
  <c r="L393" s="1"/>
  <c r="F27" i="34" s="1"/>
  <c r="H168" i="3"/>
  <c r="B27" i="24" s="1"/>
  <c r="H148" i="3"/>
  <c r="C300" i="5"/>
  <c r="S250"/>
  <c r="C399"/>
  <c r="D8" i="37" s="1"/>
  <c r="B285" i="3"/>
  <c r="B286" s="1"/>
  <c r="B287" s="1"/>
  <c r="B288" s="1"/>
  <c r="B289"/>
  <c r="H51" i="1"/>
  <c r="J51"/>
  <c r="I51"/>
  <c r="H47"/>
  <c r="H48" s="1"/>
  <c r="H49" s="1"/>
  <c r="H50" s="1"/>
  <c r="B138" i="7"/>
  <c r="B139" s="1"/>
  <c r="B140" s="1"/>
  <c r="B141" s="1"/>
  <c r="B142" s="1"/>
  <c r="D122" i="6"/>
  <c r="E11" i="26" s="1"/>
  <c r="D180" i="7"/>
  <c r="G448" i="5"/>
  <c r="AF275"/>
  <c r="AL188" i="3"/>
  <c r="J188"/>
  <c r="R168"/>
  <c r="AA184" i="5"/>
  <c r="AF168" i="3"/>
  <c r="B30" i="24" s="1"/>
  <c r="Z128" i="3"/>
  <c r="K331"/>
  <c r="AB148"/>
  <c r="K268"/>
  <c r="AH168"/>
  <c r="W247"/>
  <c r="N314" i="7"/>
  <c r="N315" s="1"/>
  <c r="N316" s="1"/>
  <c r="N317" s="1"/>
  <c r="N318" s="1"/>
  <c r="H24" i="34" s="1"/>
  <c r="Z226" i="3"/>
  <c r="AP226"/>
  <c r="D46" i="29"/>
  <c r="B23" i="4"/>
  <c r="P412" i="3"/>
  <c r="D454"/>
  <c r="D498" i="5"/>
  <c r="L498"/>
  <c r="G310" i="3"/>
  <c r="H8" i="35" s="1"/>
  <c r="Q300" i="5"/>
  <c r="AW300"/>
  <c r="AO250"/>
  <c r="AW250"/>
  <c r="F51" i="1"/>
  <c r="F47"/>
  <c r="F48" s="1"/>
  <c r="F49" s="1"/>
  <c r="F50" s="1"/>
  <c r="G498" i="5"/>
  <c r="M275"/>
  <c r="AU300"/>
  <c r="AD268" i="3"/>
  <c r="AB168"/>
  <c r="W268"/>
  <c r="T247"/>
  <c r="W148"/>
  <c r="G188"/>
  <c r="AD128"/>
  <c r="V268"/>
  <c r="H46" i="29"/>
  <c r="AL246" i="5"/>
  <c r="AL247" s="1"/>
  <c r="AL248" s="1"/>
  <c r="AL249" s="1"/>
  <c r="AL250"/>
  <c r="AO124" i="3"/>
  <c r="AO125" s="1"/>
  <c r="AO126" s="1"/>
  <c r="AO127" s="1"/>
  <c r="AO128"/>
  <c r="H388" i="7"/>
  <c r="H386"/>
  <c r="J120" i="4"/>
  <c r="J121" s="1"/>
  <c r="J122" s="1"/>
  <c r="J123" s="1"/>
  <c r="J124"/>
  <c r="O498" i="5"/>
  <c r="K523"/>
  <c r="J498"/>
  <c r="J394" i="7"/>
  <c r="P275" i="5"/>
  <c r="G250"/>
  <c r="H423"/>
  <c r="H208"/>
  <c r="AF250"/>
  <c r="AC268" i="3"/>
  <c r="E268"/>
  <c r="AK268"/>
  <c r="J141" i="4"/>
  <c r="AC124" i="3"/>
  <c r="AC125" s="1"/>
  <c r="AC126" s="1"/>
  <c r="AC127" s="1"/>
  <c r="AC128"/>
  <c r="C51" i="1"/>
  <c r="D51"/>
  <c r="U275" i="5"/>
  <c r="Y184"/>
  <c r="I250"/>
  <c r="D136"/>
  <c r="B350"/>
  <c r="C10" i="35" s="1"/>
  <c r="AW168" i="3"/>
  <c r="D80" i="29"/>
  <c r="C192" i="4"/>
  <c r="E7" i="28" s="1"/>
  <c r="G433" i="3"/>
  <c r="C412"/>
  <c r="D4" i="41" s="1"/>
  <c r="D423" i="5"/>
  <c r="C325"/>
  <c r="E473"/>
  <c r="F8" i="41" s="1"/>
  <c r="M473" i="5"/>
  <c r="D10" i="41" s="1"/>
  <c r="AF208" i="5"/>
  <c r="W184"/>
  <c r="C24" i="24" s="1"/>
  <c r="AF226" i="3"/>
  <c r="AF222"/>
  <c r="AF223" s="1"/>
  <c r="AF224" s="1"/>
  <c r="AF225" s="1"/>
  <c r="F448" i="5"/>
  <c r="AC184"/>
  <c r="F184"/>
  <c r="C18" i="24" s="1"/>
  <c r="F325" i="5"/>
  <c r="C247" i="3"/>
  <c r="AM168"/>
  <c r="AE247"/>
  <c r="AG268"/>
  <c r="AQ268"/>
  <c r="E371"/>
  <c r="V168"/>
  <c r="B20" i="24" s="1"/>
  <c r="AQ250" i="5"/>
  <c r="P136"/>
  <c r="AS168" i="3"/>
  <c r="AH188"/>
  <c r="AP188"/>
  <c r="T268"/>
  <c r="H141" i="4"/>
  <c r="J4" i="22" s="1"/>
  <c r="C107" i="4"/>
  <c r="D6" i="26" s="1"/>
  <c r="F331" i="3"/>
  <c r="G9" i="35" s="1"/>
  <c r="W128" i="3"/>
  <c r="W124"/>
  <c r="W125" s="1"/>
  <c r="W126" s="1"/>
  <c r="W127" s="1"/>
  <c r="J98" i="1"/>
  <c r="J94"/>
  <c r="J95" s="1"/>
  <c r="J96" s="1"/>
  <c r="J97" s="1"/>
  <c r="K98"/>
  <c r="E10" i="17" s="1"/>
  <c r="G98" i="1"/>
  <c r="E9" i="17" s="1"/>
  <c r="F98" i="1"/>
  <c r="B52" i="4"/>
  <c r="B53" s="1"/>
  <c r="B54" s="1"/>
  <c r="B55" s="1"/>
  <c r="B56"/>
  <c r="X300" i="5"/>
  <c r="U208"/>
  <c r="J184"/>
  <c r="J331" i="3"/>
  <c r="P300" i="5"/>
  <c r="AE226" i="3"/>
  <c r="H5" i="33" s="1"/>
  <c r="AD168" i="3"/>
  <c r="K351"/>
  <c r="D6" i="37" s="1"/>
  <c r="AN226" i="3"/>
  <c r="I5" i="33" s="1"/>
  <c r="B310" i="3"/>
  <c r="C8" i="35" s="1"/>
  <c r="F412" i="3"/>
  <c r="G4" i="41" s="1"/>
  <c r="R148" i="3"/>
  <c r="AK226"/>
  <c r="D148"/>
  <c r="D168"/>
  <c r="B10" i="24" s="1"/>
  <c r="AJ168" i="3"/>
  <c r="AW188"/>
  <c r="D175" i="4"/>
  <c r="B120"/>
  <c r="B121" s="1"/>
  <c r="B122" s="1"/>
  <c r="B123" s="1"/>
  <c r="B107"/>
  <c r="C6" i="26" s="1"/>
  <c r="C175" i="4"/>
  <c r="D6" i="22" s="1"/>
  <c r="E331" i="3"/>
  <c r="F9" i="35" s="1"/>
  <c r="P498" i="5"/>
  <c r="D57"/>
  <c r="D58" s="1"/>
  <c r="D59" s="1"/>
  <c r="D60" s="1"/>
  <c r="O300"/>
  <c r="AM300"/>
  <c r="W250"/>
  <c r="E66" i="1"/>
  <c r="B9" i="18" s="1"/>
  <c r="G66" i="1"/>
  <c r="D9" i="18" s="1"/>
  <c r="F375" i="5"/>
  <c r="G11" i="35" s="1"/>
  <c r="AG300" i="5"/>
  <c r="AB160"/>
  <c r="L136"/>
  <c r="O148" i="3"/>
  <c r="M412"/>
  <c r="AG247"/>
  <c r="J148"/>
  <c r="W188"/>
  <c r="D107" i="4"/>
  <c r="E6" i="26" s="1"/>
  <c r="B73" i="4"/>
  <c r="C4" i="26" s="1"/>
  <c r="I158" i="4"/>
  <c r="K5" i="22" s="1"/>
  <c r="D36" i="1"/>
  <c r="D8" i="17" s="1"/>
  <c r="AB184" i="5"/>
  <c r="AH300"/>
  <c r="AP184"/>
  <c r="AR160"/>
  <c r="W168" i="3"/>
  <c r="B24" i="24" s="1"/>
  <c r="AM268" i="3"/>
  <c r="B454"/>
  <c r="E411" i="7"/>
  <c r="E414" s="1"/>
  <c r="E415" s="1"/>
  <c r="E416" s="1"/>
  <c r="E417" s="1"/>
  <c r="E418" s="1"/>
  <c r="F15" i="34" s="1"/>
  <c r="P148" i="3"/>
  <c r="H413" i="7"/>
  <c r="H414" s="1"/>
  <c r="H415" s="1"/>
  <c r="H416" s="1"/>
  <c r="H417" s="1"/>
  <c r="H418" s="1"/>
  <c r="I15" i="34" s="1"/>
  <c r="AP128" i="3"/>
  <c r="B40" i="5"/>
  <c r="B41" s="1"/>
  <c r="B42" s="1"/>
  <c r="B43" s="1"/>
  <c r="B44"/>
  <c r="C8" i="20" s="1"/>
  <c r="AT208" i="5"/>
  <c r="L289" i="3"/>
  <c r="I268"/>
  <c r="AG148"/>
  <c r="Y247"/>
  <c r="F124" i="4"/>
  <c r="C27" i="29"/>
  <c r="E4" i="28" s="1"/>
  <c r="M391" i="3"/>
  <c r="O289"/>
  <c r="E498" i="5"/>
  <c r="M498"/>
  <c r="AJ184"/>
  <c r="D184"/>
  <c r="C10" i="24" s="1"/>
  <c r="AJ160" i="5"/>
  <c r="AI184"/>
  <c r="D225"/>
  <c r="AD300"/>
  <c r="E136"/>
  <c r="AT184"/>
  <c r="E250"/>
  <c r="M250"/>
  <c r="U250"/>
  <c r="F8" i="33" s="1"/>
  <c r="AC250" i="5"/>
  <c r="AK250"/>
  <c r="AS250"/>
  <c r="E399"/>
  <c r="F8" i="37" s="1"/>
  <c r="D448" i="5"/>
  <c r="L448"/>
  <c r="O325"/>
  <c r="D208"/>
  <c r="AB208"/>
  <c r="M208"/>
  <c r="AK136"/>
  <c r="S184"/>
  <c r="AD184"/>
  <c r="D300"/>
  <c r="L300"/>
  <c r="AJ300"/>
  <c r="AR300"/>
  <c r="D399"/>
  <c r="E8" i="37" s="1"/>
  <c r="L399" i="5"/>
  <c r="E10" i="37" s="1"/>
  <c r="C448" i="5"/>
  <c r="K448"/>
  <c r="G423"/>
  <c r="C136"/>
  <c r="K136"/>
  <c r="S136"/>
  <c r="AA136"/>
  <c r="AI136"/>
  <c r="AQ136"/>
  <c r="S208"/>
  <c r="Z184"/>
  <c r="C160"/>
  <c r="AA160"/>
  <c r="G7" i="21"/>
  <c r="E9" i="32"/>
  <c r="C12" i="23"/>
  <c r="C20"/>
  <c r="I7" i="21"/>
  <c r="G9" i="32"/>
  <c r="D8" i="27"/>
  <c r="D11" i="32"/>
  <c r="F8" i="21"/>
  <c r="E8" i="23"/>
  <c r="E25"/>
  <c r="H11" i="32"/>
  <c r="J8" i="21"/>
  <c r="AH184" i="5"/>
  <c r="AH180"/>
  <c r="AH181" s="1"/>
  <c r="AH182" s="1"/>
  <c r="AH183" s="1"/>
  <c r="I9" i="32"/>
  <c r="K7" i="21"/>
  <c r="G208" i="5"/>
  <c r="G204"/>
  <c r="G205" s="1"/>
  <c r="G206" s="1"/>
  <c r="G207" s="1"/>
  <c r="E22" i="23" s="1"/>
  <c r="AE296" i="5"/>
  <c r="AE297" s="1"/>
  <c r="AE298" s="1"/>
  <c r="AE299" s="1"/>
  <c r="H12" i="32" s="1"/>
  <c r="AE300" i="5"/>
  <c r="I371"/>
  <c r="I372" s="1"/>
  <c r="I373" s="1"/>
  <c r="I374" s="1"/>
  <c r="C22" i="34" s="1"/>
  <c r="I375" i="5"/>
  <c r="AO300"/>
  <c r="AO296"/>
  <c r="AO297" s="1"/>
  <c r="AO298" s="1"/>
  <c r="AO299" s="1"/>
  <c r="AE136"/>
  <c r="AE132"/>
  <c r="AE133" s="1"/>
  <c r="AE134" s="1"/>
  <c r="AE135" s="1"/>
  <c r="I160"/>
  <c r="I156"/>
  <c r="I157" s="1"/>
  <c r="I158" s="1"/>
  <c r="I159" s="1"/>
  <c r="AG160"/>
  <c r="AG156"/>
  <c r="AG157" s="1"/>
  <c r="AG158" s="1"/>
  <c r="AG159" s="1"/>
  <c r="J136"/>
  <c r="J444"/>
  <c r="J445" s="1"/>
  <c r="J446" s="1"/>
  <c r="J447" s="1"/>
  <c r="C16" i="36" s="1"/>
  <c r="K325" i="5"/>
  <c r="B160"/>
  <c r="C8" i="22" s="1"/>
  <c r="Q208" i="5"/>
  <c r="H494"/>
  <c r="H495" s="1"/>
  <c r="H496" s="1"/>
  <c r="H497" s="1"/>
  <c r="D12" i="40" s="1"/>
  <c r="I11" i="32"/>
  <c r="E16" i="23"/>
  <c r="G132" i="5"/>
  <c r="G133" s="1"/>
  <c r="G134" s="1"/>
  <c r="G135" s="1"/>
  <c r="G136"/>
  <c r="C5" i="23"/>
  <c r="C7" i="27"/>
  <c r="F419" i="5"/>
  <c r="F420" s="1"/>
  <c r="F421" s="1"/>
  <c r="F422" s="1"/>
  <c r="C12" i="36" s="1"/>
  <c r="F423" i="5"/>
  <c r="C204"/>
  <c r="C205" s="1"/>
  <c r="C206" s="1"/>
  <c r="C207" s="1"/>
  <c r="E4" i="23" s="1"/>
  <c r="C208" i="5"/>
  <c r="T204"/>
  <c r="T205" s="1"/>
  <c r="T206" s="1"/>
  <c r="T207" s="1"/>
  <c r="T208"/>
  <c r="Y136"/>
  <c r="Y132"/>
  <c r="Y133" s="1"/>
  <c r="Y134" s="1"/>
  <c r="Y135" s="1"/>
  <c r="AM136"/>
  <c r="J7" i="21"/>
  <c r="C25" i="23"/>
  <c r="AU250" i="5"/>
  <c r="AU246"/>
  <c r="AU247" s="1"/>
  <c r="AU248" s="1"/>
  <c r="AU249" s="1"/>
  <c r="AL300"/>
  <c r="C95"/>
  <c r="I7" i="33"/>
  <c r="C31" i="23"/>
  <c r="K498" i="5"/>
  <c r="H7" i="33"/>
  <c r="C8" i="23"/>
  <c r="C271" i="5"/>
  <c r="C272" s="1"/>
  <c r="C273" s="1"/>
  <c r="C274" s="1"/>
  <c r="AK208"/>
  <c r="AK204"/>
  <c r="AK205" s="1"/>
  <c r="AK206" s="1"/>
  <c r="AK207" s="1"/>
  <c r="K395"/>
  <c r="K396" s="1"/>
  <c r="K397" s="1"/>
  <c r="K398" s="1"/>
  <c r="K399"/>
  <c r="D10" i="37" s="1"/>
  <c r="B24" i="5"/>
  <c r="B25" s="1"/>
  <c r="B26" s="1"/>
  <c r="B27" s="1"/>
  <c r="B28"/>
  <c r="K204"/>
  <c r="K205" s="1"/>
  <c r="K206" s="1"/>
  <c r="K207" s="1"/>
  <c r="K208"/>
  <c r="F469"/>
  <c r="F470" s="1"/>
  <c r="F471" s="1"/>
  <c r="F472" s="1"/>
  <c r="F473"/>
  <c r="G8" i="41" s="1"/>
  <c r="L371" i="5"/>
  <c r="L372" s="1"/>
  <c r="L373" s="1"/>
  <c r="L374" s="1"/>
  <c r="F22" i="34" s="1"/>
  <c r="L375" i="5"/>
  <c r="H399"/>
  <c r="E9" i="37" s="1"/>
  <c r="H395" i="5"/>
  <c r="H396" s="1"/>
  <c r="H397" s="1"/>
  <c r="H398" s="1"/>
  <c r="H9" i="32"/>
  <c r="D7" i="27"/>
  <c r="F7" i="21"/>
  <c r="AH275" i="5"/>
  <c r="P473"/>
  <c r="G10" i="41" s="1"/>
  <c r="I523" i="5"/>
  <c r="AG132"/>
  <c r="AG133" s="1"/>
  <c r="AG134" s="1"/>
  <c r="AG135" s="1"/>
  <c r="AG136"/>
  <c r="AS275"/>
  <c r="B112"/>
  <c r="Q160"/>
  <c r="AB300"/>
  <c r="P523"/>
  <c r="AP136"/>
  <c r="B91"/>
  <c r="B92" s="1"/>
  <c r="B93" s="1"/>
  <c r="B94" s="1"/>
  <c r="C7" i="25" s="1"/>
  <c r="L523" i="5"/>
  <c r="B498"/>
  <c r="M321"/>
  <c r="M322" s="1"/>
  <c r="M323" s="1"/>
  <c r="M324" s="1"/>
  <c r="L208"/>
  <c r="H160"/>
  <c r="AT250"/>
  <c r="V208"/>
  <c r="P160"/>
  <c r="F250"/>
  <c r="T184"/>
  <c r="C12" i="24" s="1"/>
  <c r="D95" i="5"/>
  <c r="AA300"/>
  <c r="J350"/>
  <c r="C375"/>
  <c r="D11" i="35" s="1"/>
  <c r="E346" i="5"/>
  <c r="E347" s="1"/>
  <c r="E348" s="1"/>
  <c r="E349" s="1"/>
  <c r="F8" i="34" s="1"/>
  <c r="E350" i="5"/>
  <c r="F10" i="35" s="1"/>
  <c r="F271" i="5"/>
  <c r="F272" s="1"/>
  <c r="F273" s="1"/>
  <c r="F274" s="1"/>
  <c r="F444"/>
  <c r="F445" s="1"/>
  <c r="F446" s="1"/>
  <c r="F447" s="1"/>
  <c r="C15" i="36" s="1"/>
  <c r="I498" i="5"/>
  <c r="O208"/>
  <c r="B423"/>
  <c r="AT136"/>
  <c r="B346"/>
  <c r="B347" s="1"/>
  <c r="B348" s="1"/>
  <c r="B349" s="1"/>
  <c r="C8" i="34" s="1"/>
  <c r="Q136" i="5"/>
  <c r="B61"/>
  <c r="AL136"/>
  <c r="AH208"/>
  <c r="AH204"/>
  <c r="AH205" s="1"/>
  <c r="AH206" s="1"/>
  <c r="AH207" s="1"/>
  <c r="D44"/>
  <c r="D40"/>
  <c r="D41" s="1"/>
  <c r="D42" s="1"/>
  <c r="D43" s="1"/>
  <c r="C8" i="19" s="1"/>
  <c r="AM208" i="5"/>
  <c r="AB275"/>
  <c r="B208"/>
  <c r="AP208"/>
  <c r="AA208"/>
  <c r="AV250"/>
  <c r="V184"/>
  <c r="C20" i="24" s="1"/>
  <c r="Y160" i="5"/>
  <c r="O250"/>
  <c r="C78"/>
  <c r="D8" i="26" s="1"/>
  <c r="AC275" i="5"/>
  <c r="AK275"/>
  <c r="AJ208"/>
  <c r="C184"/>
  <c r="C4" i="24" s="1"/>
  <c r="K184" i="5"/>
  <c r="C5" i="24" s="1"/>
  <c r="S275" i="5"/>
  <c r="L184"/>
  <c r="C11" i="24" s="1"/>
  <c r="W136" i="5"/>
  <c r="D112"/>
  <c r="V300"/>
  <c r="AT300"/>
  <c r="V250"/>
  <c r="G8" i="33" s="1"/>
  <c r="M448" i="5"/>
  <c r="E321"/>
  <c r="E322" s="1"/>
  <c r="E323" s="1"/>
  <c r="E324" s="1"/>
  <c r="B340" i="7" l="1"/>
  <c r="B341" s="1"/>
  <c r="B342" s="1"/>
  <c r="B343" s="1"/>
  <c r="C12" i="34" s="1"/>
  <c r="B344" i="7"/>
  <c r="C14" i="35" s="1"/>
  <c r="C78" i="7"/>
  <c r="C79" s="1"/>
  <c r="C80" s="1"/>
  <c r="C81" s="1"/>
  <c r="D12" i="25" s="1"/>
  <c r="C82" i="7"/>
  <c r="D12" i="26" s="1"/>
  <c r="D123" i="14"/>
  <c r="E18" i="26" s="1"/>
  <c r="D119" i="14"/>
  <c r="D120" s="1"/>
  <c r="D121" s="1"/>
  <c r="D122" s="1"/>
  <c r="E18" i="25" s="1"/>
  <c r="J7" i="22"/>
  <c r="H4" i="33"/>
  <c r="H8" i="22"/>
  <c r="F7" i="33"/>
  <c r="G3" i="44"/>
  <c r="G12" i="22"/>
  <c r="D143" i="7"/>
  <c r="D139"/>
  <c r="D140" s="1"/>
  <c r="D141" s="1"/>
  <c r="D142" s="1"/>
  <c r="K364"/>
  <c r="L314"/>
  <c r="G5" i="35"/>
  <c r="J3" i="44"/>
  <c r="C9" i="28"/>
  <c r="K4" i="44"/>
  <c r="F364" i="7"/>
  <c r="B21" i="1"/>
  <c r="B11" i="15" s="1"/>
  <c r="B10"/>
  <c r="E364" i="7"/>
  <c r="O364"/>
  <c r="O365" s="1"/>
  <c r="O366" s="1"/>
  <c r="O367" s="1"/>
  <c r="O368" s="1"/>
  <c r="I26" i="34" s="1"/>
  <c r="K389" i="7"/>
  <c r="J344"/>
  <c r="L414"/>
  <c r="I364"/>
  <c r="C22" i="35"/>
  <c r="C7"/>
  <c r="G7" i="22"/>
  <c r="E4" i="33"/>
  <c r="I394" i="7"/>
  <c r="B138" i="6"/>
  <c r="B139" s="1"/>
  <c r="B140" s="1"/>
  <c r="B141" s="1"/>
  <c r="B142" s="1"/>
  <c r="C138"/>
  <c r="I419" i="7"/>
  <c r="G13" i="22"/>
  <c r="C82" i="6"/>
  <c r="K419" i="7"/>
  <c r="D419"/>
  <c r="E17" i="35" s="1"/>
  <c r="G339" i="7"/>
  <c r="C143"/>
  <c r="D82"/>
  <c r="E12" i="26" s="1"/>
  <c r="O344" i="7"/>
  <c r="B118"/>
  <c r="B119" s="1"/>
  <c r="B120" s="1"/>
  <c r="B121" s="1"/>
  <c r="C14" i="25" s="1"/>
  <c r="B122" i="7"/>
  <c r="C14" i="26" s="1"/>
  <c r="I5" i="35"/>
  <c r="I20"/>
  <c r="F6"/>
  <c r="F21"/>
  <c r="D340" i="7"/>
  <c r="D341" s="1"/>
  <c r="D342" s="1"/>
  <c r="D343" s="1"/>
  <c r="E12" i="34" s="1"/>
  <c r="D344" i="7"/>
  <c r="E14" i="35" s="1"/>
  <c r="C8" i="28"/>
  <c r="E6" i="22"/>
  <c r="K3" i="44"/>
  <c r="K12" i="22"/>
  <c r="D10" i="15"/>
  <c r="D21" i="1"/>
  <c r="D11" i="15" s="1"/>
  <c r="B102" i="6"/>
  <c r="C10" i="26" s="1"/>
  <c r="H389" i="7"/>
  <c r="D77" i="6"/>
  <c r="G389" i="7"/>
  <c r="B180"/>
  <c r="D97"/>
  <c r="D159" i="6"/>
  <c r="L344" i="7"/>
  <c r="C97" i="6"/>
  <c r="N364" i="7"/>
  <c r="F419"/>
  <c r="G17" i="35" s="1"/>
  <c r="F9" i="32"/>
  <c r="B364" i="7"/>
  <c r="B82" i="6"/>
  <c r="B394" i="7"/>
  <c r="C16" i="35" s="1"/>
  <c r="B180" i="6"/>
  <c r="B164" i="7"/>
  <c r="D102" i="6"/>
  <c r="E10" i="26" s="1"/>
  <c r="N319" i="7"/>
  <c r="E419"/>
  <c r="F17" i="35" s="1"/>
  <c r="H419" i="7"/>
  <c r="I17" i="35" s="1"/>
  <c r="F6" i="22"/>
  <c r="D8" i="28"/>
  <c r="H12" i="21"/>
  <c r="H3" i="43"/>
  <c r="D6" i="28"/>
  <c r="F4" i="22"/>
  <c r="C5" i="35"/>
  <c r="C20"/>
  <c r="D181" i="7"/>
  <c r="D182" s="1"/>
  <c r="D183" s="1"/>
  <c r="D184" s="1"/>
  <c r="D185"/>
  <c r="B122" i="6"/>
  <c r="C11" i="26" s="1"/>
  <c r="B118" i="6"/>
  <c r="B119" s="1"/>
  <c r="B120" s="1"/>
  <c r="B121" s="1"/>
  <c r="C11" i="25" s="1"/>
  <c r="C18" i="34"/>
  <c r="C5"/>
  <c r="E7" i="35"/>
  <c r="E22"/>
  <c r="E20"/>
  <c r="E5"/>
  <c r="B78" i="7"/>
  <c r="B79" s="1"/>
  <c r="B80" s="1"/>
  <c r="B81" s="1"/>
  <c r="C12" i="25" s="1"/>
  <c r="B82" i="7"/>
  <c r="C12" i="26" s="1"/>
  <c r="H7" i="35"/>
  <c r="H22"/>
  <c r="J365" i="7"/>
  <c r="J366" s="1"/>
  <c r="J367" s="1"/>
  <c r="J368" s="1"/>
  <c r="D26" i="34" s="1"/>
  <c r="J369" i="7"/>
  <c r="K3" i="43"/>
  <c r="K12" i="21"/>
  <c r="E12" i="22"/>
  <c r="E3" i="44"/>
  <c r="B97" i="7"/>
  <c r="J414"/>
  <c r="G364"/>
  <c r="C142" i="14"/>
  <c r="C185" i="6"/>
  <c r="B159"/>
  <c r="M419" i="7"/>
  <c r="B314"/>
  <c r="D142" i="14"/>
  <c r="B143" i="7"/>
  <c r="N389"/>
  <c r="C16" i="23"/>
  <c r="E5"/>
  <c r="C8" i="27"/>
  <c r="C11" i="32"/>
  <c r="E8" i="21"/>
  <c r="E12" i="23"/>
  <c r="G8" i="21"/>
  <c r="E11" i="32"/>
  <c r="D10" i="28"/>
  <c r="D7" i="33"/>
  <c r="F8" i="22"/>
  <c r="G340" i="7" l="1"/>
  <c r="G341" s="1"/>
  <c r="G342" s="1"/>
  <c r="G343" s="1"/>
  <c r="H12" i="34" s="1"/>
  <c r="G344" i="7"/>
  <c r="H14" i="35" s="1"/>
  <c r="L415" i="7"/>
  <c r="L416" s="1"/>
  <c r="L417" s="1"/>
  <c r="L418" s="1"/>
  <c r="F28" i="34" s="1"/>
  <c r="L419" i="7"/>
  <c r="F365"/>
  <c r="F366" s="1"/>
  <c r="F367" s="1"/>
  <c r="F368" s="1"/>
  <c r="G13" i="34" s="1"/>
  <c r="F369" i="7"/>
  <c r="G15" i="35" s="1"/>
  <c r="O369" i="7"/>
  <c r="K390"/>
  <c r="K391" s="1"/>
  <c r="K392" s="1"/>
  <c r="K393" s="1"/>
  <c r="E27" i="34" s="1"/>
  <c r="K394" i="7"/>
  <c r="E31" i="35" s="1"/>
  <c r="K365" i="7"/>
  <c r="K366" s="1"/>
  <c r="K367" s="1"/>
  <c r="K368" s="1"/>
  <c r="E26" i="34" s="1"/>
  <c r="K369" i="7"/>
  <c r="C139" i="6"/>
  <c r="C140" s="1"/>
  <c r="C141" s="1"/>
  <c r="C142" s="1"/>
  <c r="C143"/>
  <c r="I365" i="7"/>
  <c r="I366" s="1"/>
  <c r="I367" s="1"/>
  <c r="I368" s="1"/>
  <c r="C26" i="34" s="1"/>
  <c r="I369" i="7"/>
  <c r="E365"/>
  <c r="E366" s="1"/>
  <c r="E367" s="1"/>
  <c r="E368" s="1"/>
  <c r="F13" i="34" s="1"/>
  <c r="E369" i="7"/>
  <c r="F15" i="35" s="1"/>
  <c r="L315" i="7"/>
  <c r="L316" s="1"/>
  <c r="L317" s="1"/>
  <c r="L318" s="1"/>
  <c r="F24" i="34" s="1"/>
  <c r="L319" i="7"/>
  <c r="B143" i="6"/>
  <c r="D82"/>
  <c r="D78"/>
  <c r="D79" s="1"/>
  <c r="D80" s="1"/>
  <c r="D81" s="1"/>
  <c r="D143" i="14"/>
  <c r="D144" s="1"/>
  <c r="D145" s="1"/>
  <c r="D146" s="1"/>
  <c r="E19" i="25" s="1"/>
  <c r="D147" i="14"/>
  <c r="E19" i="26" s="1"/>
  <c r="B365" i="7"/>
  <c r="B366" s="1"/>
  <c r="B367" s="1"/>
  <c r="B368" s="1"/>
  <c r="C13" i="34" s="1"/>
  <c r="B369" i="7"/>
  <c r="C15" i="35" s="1"/>
  <c r="G365" i="7"/>
  <c r="G366" s="1"/>
  <c r="G367" s="1"/>
  <c r="G368" s="1"/>
  <c r="H13" i="34" s="1"/>
  <c r="G369" i="7"/>
  <c r="H15" i="35" s="1"/>
  <c r="D102" i="7"/>
  <c r="E13" i="26" s="1"/>
  <c r="D98" i="7"/>
  <c r="D99" s="1"/>
  <c r="D100" s="1"/>
  <c r="D101" s="1"/>
  <c r="E13" i="25" s="1"/>
  <c r="N390" i="7"/>
  <c r="N391" s="1"/>
  <c r="N392" s="1"/>
  <c r="N393" s="1"/>
  <c r="H27" i="34" s="1"/>
  <c r="N394" i="7"/>
  <c r="C143" i="14"/>
  <c r="C144" s="1"/>
  <c r="C145" s="1"/>
  <c r="C146" s="1"/>
  <c r="D19" i="25" s="1"/>
  <c r="C147" i="14"/>
  <c r="D19" i="26" s="1"/>
  <c r="D160" i="6"/>
  <c r="D161" s="1"/>
  <c r="D162" s="1"/>
  <c r="D163" s="1"/>
  <c r="D164"/>
  <c r="B319" i="7"/>
  <c r="C13" i="35" s="1"/>
  <c r="B315" i="7"/>
  <c r="B316" s="1"/>
  <c r="B317" s="1"/>
  <c r="B318" s="1"/>
  <c r="C11" i="34" s="1"/>
  <c r="B98" i="7"/>
  <c r="B99" s="1"/>
  <c r="B100" s="1"/>
  <c r="B101" s="1"/>
  <c r="C13" i="25" s="1"/>
  <c r="B102" i="7"/>
  <c r="C13" i="26" s="1"/>
  <c r="G390" i="7"/>
  <c r="G391" s="1"/>
  <c r="G392" s="1"/>
  <c r="G393" s="1"/>
  <c r="H14" i="34" s="1"/>
  <c r="G394" i="7"/>
  <c r="H16" i="35" s="1"/>
  <c r="B181" i="7"/>
  <c r="B182" s="1"/>
  <c r="B183" s="1"/>
  <c r="B184" s="1"/>
  <c r="B185"/>
  <c r="B181" i="6"/>
  <c r="B182" s="1"/>
  <c r="B183" s="1"/>
  <c r="B184" s="1"/>
  <c r="B185"/>
  <c r="C98"/>
  <c r="C99" s="1"/>
  <c r="C100" s="1"/>
  <c r="C101" s="1"/>
  <c r="D10" i="25" s="1"/>
  <c r="C102" i="6"/>
  <c r="D10" i="26" s="1"/>
  <c r="J415" i="7"/>
  <c r="J416" s="1"/>
  <c r="J417" s="1"/>
  <c r="J418" s="1"/>
  <c r="D28" i="34" s="1"/>
  <c r="J419" i="7"/>
  <c r="D32" i="35" s="1"/>
  <c r="B160" i="6"/>
  <c r="B161" s="1"/>
  <c r="B162" s="1"/>
  <c r="B163" s="1"/>
  <c r="B164"/>
  <c r="N365" i="7"/>
  <c r="N366" s="1"/>
  <c r="N367" s="1"/>
  <c r="N368" s="1"/>
  <c r="H26" i="34" s="1"/>
  <c r="N369" i="7"/>
  <c r="H30" i="35" s="1"/>
  <c r="H390" i="7"/>
  <c r="H391" s="1"/>
  <c r="H392" s="1"/>
  <c r="H393" s="1"/>
  <c r="I14" i="34" s="1"/>
  <c r="H394" i="7"/>
  <c r="I16" i="35" s="1"/>
  <c r="I32"/>
  <c r="H32"/>
  <c r="G32"/>
  <c r="F32"/>
  <c r="E32"/>
  <c r="C32"/>
  <c r="I31"/>
  <c r="H31"/>
  <c r="G31"/>
  <c r="F31"/>
  <c r="D31"/>
  <c r="C31"/>
  <c r="I30"/>
  <c r="G30"/>
  <c r="F30"/>
  <c r="E30"/>
  <c r="D30"/>
  <c r="C30"/>
  <c r="I29"/>
  <c r="H29"/>
  <c r="G29"/>
  <c r="F29"/>
  <c r="E29"/>
  <c r="D29"/>
  <c r="C29"/>
  <c r="I28"/>
  <c r="H28"/>
  <c r="G28"/>
  <c r="F28"/>
  <c r="E28"/>
  <c r="D28"/>
  <c r="C28"/>
  <c r="I27"/>
  <c r="H27"/>
  <c r="G27"/>
  <c r="F27"/>
  <c r="E27"/>
  <c r="D27"/>
  <c r="C27"/>
  <c r="I26"/>
  <c r="H26"/>
  <c r="G26"/>
  <c r="F26"/>
  <c r="E26"/>
  <c r="D26"/>
  <c r="C26"/>
  <c r="I25"/>
  <c r="H25"/>
  <c r="G25"/>
  <c r="F25"/>
  <c r="E25"/>
  <c r="D25"/>
  <c r="C25"/>
  <c r="I24"/>
  <c r="H24"/>
  <c r="G24"/>
  <c r="F24"/>
  <c r="E24"/>
  <c r="D24"/>
  <c r="C24"/>
  <c r="I23"/>
  <c r="H23"/>
  <c r="G23"/>
  <c r="F23"/>
  <c r="E23"/>
  <c r="D23"/>
  <c r="C23"/>
</calcChain>
</file>

<file path=xl/comments1.xml><?xml version="1.0" encoding="utf-8"?>
<comments xmlns="http://schemas.openxmlformats.org/spreadsheetml/2006/main">
  <authors>
    <author>Author</author>
  </authors>
  <commentList>
    <comment ref="E1" authorId="0">
      <text>
        <r>
          <rPr>
            <b/>
            <sz val="9"/>
            <color indexed="81"/>
            <rFont val="Tahoma"/>
            <charset val="1"/>
          </rPr>
          <t>Author:</t>
        </r>
        <r>
          <rPr>
            <sz val="9"/>
            <color indexed="81"/>
            <rFont val="Tahoma"/>
            <charset val="1"/>
          </rPr>
          <t xml:space="preserve">
Expected at the time that Adam and Shaw (2016) was written - note that this was before the March 2016 Budget.</t>
        </r>
      </text>
    </comment>
  </commentList>
</comments>
</file>

<file path=xl/sharedStrings.xml><?xml version="1.0" encoding="utf-8"?>
<sst xmlns="http://schemas.openxmlformats.org/spreadsheetml/2006/main" count="5808" uniqueCount="321">
  <si>
    <t>Inflation</t>
  </si>
  <si>
    <t>Initial investment</t>
  </si>
  <si>
    <t>Real return</t>
  </si>
  <si>
    <t>Horizon (years)</t>
  </si>
  <si>
    <t>Contribution from taxed income</t>
  </si>
  <si>
    <t>Change in annual real rate of return due to tax</t>
  </si>
  <si>
    <t>ETR</t>
  </si>
  <si>
    <t>TEE</t>
  </si>
  <si>
    <t>TTE</t>
  </si>
  <si>
    <t>EET</t>
  </si>
  <si>
    <t>Tax rate on withdrawal</t>
  </si>
  <si>
    <t>Annual nominal post-tax rate of return</t>
  </si>
  <si>
    <t>Post-tax annual real rate of return</t>
  </si>
  <si>
    <t>Contribution required to match TEE wealth</t>
  </si>
  <si>
    <t>Horizon</t>
  </si>
  <si>
    <t>Baseline</t>
  </si>
  <si>
    <t>Proportion tax-free on withdrawal</t>
  </si>
  <si>
    <t>Inflation rate</t>
  </si>
  <si>
    <t>N/A</t>
  </si>
  <si>
    <t>Income tax rate</t>
  </si>
  <si>
    <t>Capital gains tax rate</t>
  </si>
  <si>
    <t>Nominal asset value on withdrawal (after CGT)</t>
  </si>
  <si>
    <t>Final nominal asset value (before CGT)</t>
  </si>
  <si>
    <t>Cumulative capital gain (before CGT)</t>
  </si>
  <si>
    <t>Real post-tax asset value</t>
  </si>
  <si>
    <t>Assumed annual rate of capital gain</t>
  </si>
  <si>
    <t>Annual rate of asset growth (after income tax)</t>
  </si>
  <si>
    <t>Assumed annual rental rate</t>
  </si>
  <si>
    <t>Assumed annual dividend rate</t>
  </si>
  <si>
    <t>Effective income tax rate on dividends</t>
  </si>
  <si>
    <t>This uses the formula for a sum of a geometric series</t>
  </si>
  <si>
    <t>PC taper</t>
  </si>
  <si>
    <t>TC taper</t>
  </si>
  <si>
    <t>Assumed mortgage interest rate</t>
  </si>
  <si>
    <t>Mortgage interest relief rate</t>
  </si>
  <si>
    <t>LTV</t>
  </si>
  <si>
    <t>House purchase price</t>
  </si>
  <si>
    <t>Loan</t>
  </si>
  <si>
    <t>Income tax</t>
  </si>
  <si>
    <t>Basic rate</t>
  </si>
  <si>
    <t>Higher rate</t>
  </si>
  <si>
    <t>Additional rate</t>
  </si>
  <si>
    <t>Starting rate for savings income</t>
  </si>
  <si>
    <t>Starting rate limit for savings income</t>
  </si>
  <si>
    <t>Basic rate limit</t>
  </si>
  <si>
    <t>Higher rate limit</t>
  </si>
  <si>
    <t>Personal allowance</t>
  </si>
  <si>
    <t>Marginal rate on personal allowance taper</t>
  </si>
  <si>
    <t>Marginal rate on child benefit taper (1 child)</t>
  </si>
  <si>
    <t>Marginal rate on child benefit taper (2 children)</t>
  </si>
  <si>
    <t>First child</t>
  </si>
  <si>
    <t>Subsequent children</t>
  </si>
  <si>
    <t>Effective tax rate on dividend income (basic rate taxpayer)</t>
  </si>
  <si>
    <t>Effective tax rate on dividend income (higher rate taxpayer)</t>
  </si>
  <si>
    <t>Effective tax rate on dividend income (additional rate taxpayer)</t>
  </si>
  <si>
    <t>Class 1 employee contracted in main rate</t>
  </si>
  <si>
    <t>Class 1 employee contracted in rate above UEL</t>
  </si>
  <si>
    <t>Class 1 employer contracted in main rate</t>
  </si>
  <si>
    <t>Class 1 employer contracted in rate above UEL</t>
  </si>
  <si>
    <t>Upper earnings limit</t>
  </si>
  <si>
    <t>Primary threshold (employees)</t>
  </si>
  <si>
    <t>Secondary threshold (employers)</t>
  </si>
  <si>
    <t>Child benefit (weekly)</t>
  </si>
  <si>
    <t>Capital gains tax</t>
  </si>
  <si>
    <t>Rate for basic rate taxpayers</t>
  </si>
  <si>
    <t>Rate for higher rate taxpayers</t>
  </si>
  <si>
    <t>Start of child benefit taper (total not taxable income)</t>
  </si>
  <si>
    <t>End of child benefit taper (total not taxable income)</t>
  </si>
  <si>
    <t>Start of personal allowance taper (total not taxable income)</t>
  </si>
  <si>
    <t>End of personal allowance taper (total not taxable income)</t>
  </si>
  <si>
    <t>System name</t>
  </si>
  <si>
    <t>Pensions</t>
  </si>
  <si>
    <t>Proportion tax-free lump sum on withdrawal</t>
  </si>
  <si>
    <t>Zero</t>
  </si>
  <si>
    <t>Basic</t>
  </si>
  <si>
    <t>Higher</t>
  </si>
  <si>
    <t>CB taper (1 kid)</t>
  </si>
  <si>
    <t>CB taper (2 kids)</t>
  </si>
  <si>
    <t>PA taper</t>
  </si>
  <si>
    <t>Additional</t>
  </si>
  <si>
    <t>Starting</t>
  </si>
  <si>
    <t>Assuming basic rate taxpayer if on TC taper</t>
  </si>
  <si>
    <t>RealReturn</t>
  </si>
  <si>
    <t>BasicRate</t>
  </si>
  <si>
    <t>HigherRate</t>
  </si>
  <si>
    <t>MTROnCBTaper1Kid</t>
  </si>
  <si>
    <t>MTROnCBTaper2Kids</t>
  </si>
  <si>
    <t>MTROnPATaper</t>
  </si>
  <si>
    <t>AdditionalRate</t>
  </si>
  <si>
    <t>StartingRate</t>
  </si>
  <si>
    <t>BasicDivRate</t>
  </si>
  <si>
    <t>HigherDivRate</t>
  </si>
  <si>
    <t>AdditionalDivRate</t>
  </si>
  <si>
    <t>PersAllow</t>
  </si>
  <si>
    <t>StartingLimit</t>
  </si>
  <si>
    <t>BasicLimit</t>
  </si>
  <si>
    <t>CBTaperStart</t>
  </si>
  <si>
    <t>CBTaperEnd</t>
  </si>
  <si>
    <t>PATaperStart</t>
  </si>
  <si>
    <t>PATaperEnd</t>
  </si>
  <si>
    <t>HigherLimit</t>
  </si>
  <si>
    <t>NIEmpeeMainRate</t>
  </si>
  <si>
    <t>NIEmpeeUELRate</t>
  </si>
  <si>
    <t>NIEmperMainRate</t>
  </si>
  <si>
    <t>NIEmperUELRate</t>
  </si>
  <si>
    <t>NIPrimThresh</t>
  </si>
  <si>
    <t>NI2ndThresh</t>
  </si>
  <si>
    <t>UEL</t>
  </si>
  <si>
    <t>CGTBasicRate</t>
  </si>
  <si>
    <t>CGTHigherRate</t>
  </si>
  <si>
    <t>PensLumpSumShare</t>
  </si>
  <si>
    <t>ChBenSubsKids</t>
  </si>
  <si>
    <t>ChBenFirstKid</t>
  </si>
  <si>
    <t>TaxCredTaperRate</t>
  </si>
  <si>
    <t>PensCredTaperRate</t>
  </si>
  <si>
    <t>Parameter Names</t>
  </si>
  <si>
    <t>Nominal asset value on withdrawal (after CGT and mortgage repayment)</t>
  </si>
  <si>
    <t>Is tax on rent at least as much as relief on mortgage interest in year 1?</t>
  </si>
  <si>
    <t>Annual rate of return (after income tax on rent)</t>
  </si>
  <si>
    <t>Tax treatment</t>
  </si>
  <si>
    <t>EET, tax BR to HR</t>
  </si>
  <si>
    <t>EET, tax HR to BR</t>
  </si>
  <si>
    <t>Effective tax rate</t>
  </si>
  <si>
    <t>Contrib. required</t>
  </si>
  <si>
    <t>1-year horizon</t>
  </si>
  <si>
    <t>10-year horizon</t>
  </si>
  <si>
    <t>25-year horizon</t>
  </si>
  <si>
    <t>0% inflation</t>
  </si>
  <si>
    <t>2% inflation</t>
  </si>
  <si>
    <t>4% inflation</t>
  </si>
  <si>
    <t>TTE (cash deposit)</t>
  </si>
  <si>
    <t>EET, tax BR</t>
  </si>
  <si>
    <t>ISA (cash or stocks and shares)</t>
  </si>
  <si>
    <t>Cash deposit account</t>
  </si>
  <si>
    <t>Employee contribution to pension</t>
  </si>
  <si>
    <t>Employer contribution to pension</t>
  </si>
  <si>
    <t>Owner-occupied housing</t>
  </si>
  <si>
    <t>Stocks and shares</t>
  </si>
  <si>
    <t>Rental housing owned outright</t>
  </si>
  <si>
    <t>Required contribution</t>
  </si>
  <si>
    <t>Relates to a basic rate taxpayer, so long as there are basic rate tax parameters at the top of the "Examples" worksheet</t>
  </si>
  <si>
    <t>The first three columns relate to a basic rate taxpayer, so long as there are basic rate tax parameters at the top of the "Examples" worksheet</t>
  </si>
  <si>
    <t>Relates to a basic rate taxpayer, so long as there are basic rate tax parameters at the top of each of the referenced worksheets</t>
  </si>
  <si>
    <t>Likewise, it is for a one-year horizon so long as the horizon is set to 1 year at the top of the "Examples" worksheet</t>
  </si>
  <si>
    <t>Tax rate (10-year horizon)</t>
  </si>
  <si>
    <t>Tax rate (25-year horizon)</t>
  </si>
  <si>
    <t>Tax rate (1-year horizon)</t>
  </si>
  <si>
    <t>CB taper is CB taper during WL and higher during RL</t>
  </si>
  <si>
    <t>CGT liability assumed to be incurred</t>
  </si>
  <si>
    <t>Personal allowance taper</t>
  </si>
  <si>
    <t>Employee (10-year)</t>
  </si>
  <si>
    <t>Employer (10-year)</t>
  </si>
  <si>
    <t>Employee (25-year)</t>
  </si>
  <si>
    <t>Employer (25-year)</t>
  </si>
  <si>
    <t>Employee (10 or 25-year)</t>
  </si>
  <si>
    <t>Employer (10 or 25-year)</t>
  </si>
  <si>
    <t>Inflation (1-year horizon)</t>
  </si>
  <si>
    <t>Inflation (10-year horizon)</t>
  </si>
  <si>
    <t>Inflation (25-year horizon)</t>
  </si>
  <si>
    <t>Inflation rate (1-year horizon)</t>
  </si>
  <si>
    <t>Inflation rate (10-year horizon)</t>
  </si>
  <si>
    <t>Inflation rate (25-year horizon)</t>
  </si>
  <si>
    <t>Any horizon</t>
  </si>
  <si>
    <t>1 year</t>
  </si>
  <si>
    <t>10 years</t>
  </si>
  <si>
    <t>25 years</t>
  </si>
  <si>
    <t>Stocks and shares outside an ISA</t>
  </si>
  <si>
    <t>Non-taxpayer</t>
  </si>
  <si>
    <t>Inflation (1-year horizon, no CGT liability)</t>
  </si>
  <si>
    <t>Inflation (10-year horizon, no CGT liability)</t>
  </si>
  <si>
    <t>Inflation (25-year horizon, no CGT liability)</t>
  </si>
  <si>
    <t>Rental housing 50% mortgage</t>
  </si>
  <si>
    <t>This is for a working-age individual</t>
  </si>
  <si>
    <t>Assumed rate-of-return on assets (UC)</t>
  </si>
  <si>
    <t>UC taper</t>
  </si>
  <si>
    <t>UnivCredTaperRate</t>
  </si>
  <si>
    <t>UnivCredAssumedRoR</t>
  </si>
  <si>
    <t>UC taper rate</t>
  </si>
  <si>
    <t>Here we're assuming the individual is not on UC in retirement because it is a working-age benefit</t>
  </si>
  <si>
    <t>Rental housing 50% mortgage mortgage interest relief abolished</t>
  </si>
  <si>
    <t>Employer match rate</t>
  </si>
  <si>
    <t>Annual charge on value of fund</t>
  </si>
  <si>
    <t>ISA (shares)</t>
  </si>
  <si>
    <t>ISA (cash)</t>
  </si>
  <si>
    <t>Basic rate taxpayer</t>
  </si>
  <si>
    <t>Higher-rate taxpayer</t>
  </si>
  <si>
    <t>Higher rate taxpayer</t>
  </si>
  <si>
    <t>Stocks and shares (no CGT liability)</t>
  </si>
  <si>
    <t>Basic-rate taxpayer</t>
  </si>
  <si>
    <t>Match rate:</t>
  </si>
  <si>
    <t>0% match</t>
  </si>
  <si>
    <t>5% match</t>
  </si>
  <si>
    <t>10% match</t>
  </si>
  <si>
    <t>Match rate</t>
  </si>
  <si>
    <t>TEE REFORM WITH GOVERNMENT MATCH (1-year horizon)</t>
  </si>
  <si>
    <t>TEE REFORM WITH GOVERNMENT MATCH (10-year horizon)</t>
  </si>
  <si>
    <t>TEE REFORM WITH GOVERNMENT MATCH (25-year horizon)</t>
  </si>
  <si>
    <t>20% match</t>
  </si>
  <si>
    <t>CHARGES (1-YEAR HORIZON)</t>
  </si>
  <si>
    <t>Charge rate</t>
  </si>
  <si>
    <t>Can charges be paid out of dividends?</t>
  </si>
  <si>
    <t>Implied income tax rate on dividends</t>
  </si>
  <si>
    <t>The dividend tax rate is effectively zero if charges cannot be paid out of dividends</t>
  </si>
  <si>
    <t>Actual annual capital gain rate</t>
  </si>
  <si>
    <t>CHARGES (10-YEAR HORIZON)</t>
  </si>
  <si>
    <t>CHARGES (25-YEAR HORIZON)</t>
  </si>
  <si>
    <t>CHARGES (1-YEAR HORIZON, NO CGT LIABILITY)</t>
  </si>
  <si>
    <t>CHARGES (10-YEAR HORIZON, NO CGT LIABILITY)</t>
  </si>
  <si>
    <t>CHARGES (25-YEAR HORIZON, NO CGT LIABILITY)</t>
  </si>
  <si>
    <t>Basic-rate to...</t>
  </si>
  <si>
    <t>Tax credits taper to...</t>
  </si>
  <si>
    <t>Higher rate to...</t>
  </si>
  <si>
    <t>Child benefit taper (1 child) to...</t>
  </si>
  <si>
    <t>Child benefit taper (2 children) to...</t>
  </si>
  <si>
    <t>Personal allowance taper to...</t>
  </si>
  <si>
    <t>Additional rate to...</t>
  </si>
  <si>
    <t>Basic rate to...</t>
  </si>
  <si>
    <t>Tax credit taper to...</t>
  </si>
  <si>
    <t>Without match</t>
  </si>
  <si>
    <t>With match</t>
  </si>
  <si>
    <t>Higher- to basic-rate taxpayer</t>
  </si>
  <si>
    <t>Employee pension contribution</t>
  </si>
  <si>
    <t>Employer pension contribution</t>
  </si>
  <si>
    <t>Table 3.1. Illustrative examples of ETRs for savings held for one year</t>
  </si>
  <si>
    <t>Table 3.2. Illustrative examples of contribution required to match TEE return on 100p after one year</t>
  </si>
  <si>
    <t>Table 3.3. When the horizon matters</t>
  </si>
  <si>
    <t>Table 3.4. The effects of inflation over a ten-year investment</t>
  </si>
  <si>
    <t>Table 4.2. Effective tax rates (%) for a range of assets (2015–16 tax system)</t>
  </si>
  <si>
    <t>Table 4.3. Contribution to a range of assets required to match TEE return (pence) (2015–16 tax system)</t>
  </si>
  <si>
    <t>Table 4.4. Effective tax rates (%) for a basic-rate taxpayer for a range of assets and different levels of inflation</t>
  </si>
  <si>
    <t>Table 4.5. Contribution to a range of assets required to match TEE return (pence) for a basic-rate taxpayer, under different levels of inflation (2015–16 tax system)</t>
  </si>
  <si>
    <t>Table 4.6. Comparing ETRs (%) for taxpayers facing the same marginal rates throughout life (2015–16 tax system)</t>
  </si>
  <si>
    <t>Table 4.7. Contribution to a range of assets required to match TEE return (pence) (2015–16 tax system)</t>
  </si>
  <si>
    <t>Table 4.10. Effective tax rates (%) on returns to pension saving, for different combinations of working-life and retirement tax rates (2015–16 tax system)</t>
  </si>
  <si>
    <t>Table 4.11. Contribution to pension required to match TEE (pence), for different combinations of working-life and retirement tax rates (2015–16 tax system)</t>
  </si>
  <si>
    <t>Table 5.3. ETRs (%) on housing for taxpayers facing the same marginal rates throughout life</t>
  </si>
  <si>
    <t>Table 5.4. Contributions required to match the TEE return (pence) for housing for taxpayers facing the same marginal rates throughout life</t>
  </si>
  <si>
    <t>Table 5.5. ETRs (%) for flat-rate pension contribution relief reform</t>
  </si>
  <si>
    <t>Table 5.6. Required contributions to match TEE return (pence) for flat-rate pension contribution relief reform</t>
  </si>
  <si>
    <t>Table 5.7. ETRs (%) for TEE pension reform</t>
  </si>
  <si>
    <t>Table 5.8. Required contributions to match TEE return (pence) for TEE pension reform</t>
  </si>
  <si>
    <t>Table 5.9. ETRs (%) before and after the UC reform</t>
  </si>
  <si>
    <t>Table 5.10. Required contributions to match TEE return (pence) before and after the UC reform</t>
  </si>
  <si>
    <t>Table 6.1. ETRs (%) for matched pension contributions under auto-enrolment</t>
  </si>
  <si>
    <t>Table 6.2. Required contributions to match TEE return (pence) for matched pension contributions under auto-enrolment</t>
  </si>
  <si>
    <t>Table 6.3. ETRs incorporating charges (%) for basic- and higher-rate taxpayers throughout life (2015–16 tax system)</t>
  </si>
  <si>
    <t>Table 6.4. Required contributions to match TEE return incorporating charges (pence) for basic- and higher-rate taxpayers throughout life (2015–16 tax system)</t>
  </si>
  <si>
    <t>We are assuming that the income received is employment earnings.</t>
  </si>
  <si>
    <t>Child and working tax credit withdrawal rates (out of pre-tax income)</t>
  </si>
  <si>
    <t>Pension credit withdrawal rate (out of post-tax income)</t>
  </si>
  <si>
    <t>Counterfactual (TEE) benchmark: annual nominal post-tax rate of return</t>
  </si>
  <si>
    <t>Counterfactual (TEE) benchmark: contribution plus any tax relief</t>
  </si>
  <si>
    <t>contribution plus any tax relief and match</t>
  </si>
  <si>
    <t>Contribution plus any tax relief</t>
  </si>
  <si>
    <t>Counterfactual (TEE) benchmark: final nominal value after post-tax return</t>
  </si>
  <si>
    <t>Final nominal value after post-tax return</t>
  </si>
  <si>
    <t>Final real value after tax</t>
  </si>
  <si>
    <t>Final nominal value after any tax on withdrawal</t>
  </si>
  <si>
    <t>Counterfactual (TEE) benchmark: final nominal value after any tax on withdrawal</t>
  </si>
  <si>
    <t>Final nominal value after any tax on withdrawal (but with tax-free lump sum)</t>
  </si>
  <si>
    <t>Tax rate when contributing</t>
  </si>
  <si>
    <t>Tax relief when contributing</t>
  </si>
  <si>
    <t>Tax relief when contributing and match rate</t>
  </si>
  <si>
    <t>Income tax rate when contributing</t>
  </si>
  <si>
    <t>Tax credit withdrawal rate when contributing</t>
  </si>
  <si>
    <t>Income tax relief when contributing</t>
  </si>
  <si>
    <t>Income tax bracket when contributing</t>
  </si>
  <si>
    <t>Income tax bracket on withdrawal</t>
  </si>
  <si>
    <t>Employee NICs rate when contributing</t>
  </si>
  <si>
    <t>Employer NICs rate when contributing</t>
  </si>
  <si>
    <t>Tax rate on returns</t>
  </si>
  <si>
    <t>Income tax bracket on returns (1-year horizon)</t>
  </si>
  <si>
    <t>Income tax bracket on returns (10-year horizon)</t>
  </si>
  <si>
    <t>Income tax bracket on returns (25-year horizon)</t>
  </si>
  <si>
    <t>Income tax bracket for dividends</t>
  </si>
  <si>
    <t>Capital gains tax bracket</t>
  </si>
  <si>
    <t>BASELINE CASE</t>
  </si>
  <si>
    <t>BASELINE ASSUMPTIONS</t>
  </si>
  <si>
    <t>DIFFERENT INFLATION RATES</t>
  </si>
  <si>
    <t>DIFFERENT INVESTMENT HORIZONS</t>
  </si>
  <si>
    <t>The only cases we consider here are UC (with at least £6,000 of assets) and charges, because other cases are all identical to the TEE case, with an ETR of zero and required contribution of 100</t>
  </si>
  <si>
    <t>DIFFERENT TAX BRACKETS</t>
  </si>
  <si>
    <t>UNIVERSAL CREDIT</t>
  </si>
  <si>
    <t>CHARGES (1-year horizon)</t>
  </si>
  <si>
    <t>CHARGES (10-year horizon)</t>
  </si>
  <si>
    <t>CHARGES (25-year horizon)</t>
  </si>
  <si>
    <t>EMPLOYER-MATCHED PENSION CONTRIBUTIONS (1-year horizon)</t>
  </si>
  <si>
    <t>EMPLOYER-MATCHED PENSION CONTRIBUTIONS (25-year horizon)</t>
  </si>
  <si>
    <t>EMPLOYER-MATCHED PENSION CONTRIBUTIONS (10-year horizon)</t>
  </si>
  <si>
    <t>FLAT-RATE TAX RELIEF REFORM (1-year horizon)</t>
  </si>
  <si>
    <t>FLAT-RATE TAX RELIEF REFORM (10-year horizon)</t>
  </si>
  <si>
    <t>FLAT-RATE TAX RELIEF REFORM (25-year horizon)</t>
  </si>
  <si>
    <t>MORTGAGE INTEREST RELIEF REFORM (1-year horizon)</t>
  </si>
  <si>
    <t>MORTGAGE INTEREST RELIEF REFORM (25-year horizon)</t>
  </si>
  <si>
    <t>MORTGAGE INTEREST RELIEF REFORM (10-year horizon)</t>
  </si>
  <si>
    <t>Income tax bracket</t>
  </si>
  <si>
    <t>If assets are below £6000, then the UC award is not reduced due to imputed interest. In this case, we are in the same situation as a basic-rate taxpayer not receiving UC.</t>
  </si>
  <si>
    <t>If assets are below £6000, then the UC award is not reduced due to imputed interest. In this case, we are in the same situation as a basic-rate taxpayer not receiving UC (calculated above).</t>
  </si>
  <si>
    <t>2015-16</t>
  </si>
  <si>
    <t>2008-09</t>
  </si>
  <si>
    <t>Expected 2016-17</t>
  </si>
  <si>
    <t>Inflation (default investment horizon)</t>
  </si>
  <si>
    <t>Tax rate (default investment horizon)</t>
  </si>
  <si>
    <t>Income tax bracket on returns (default investment horizon)</t>
  </si>
  <si>
    <t>We are assuming that the individual is not on the tax credit taper (in the baseline scenario - we vary this explicitly below)</t>
  </si>
  <si>
    <t>'TC taper' is TC taper during working life and basic rate during retirement; 'CB taper' is CB taper during working life and higher rate during retirement</t>
  </si>
  <si>
    <t>Table 5.1. ETRs (%) on shares held outside an ISA for taxpayers facing the same marginal rates throughout life</t>
  </si>
  <si>
    <t>Table 5.2. Contribution required to shares held outside an ISA to match TEE return (pence)</t>
  </si>
  <si>
    <t>DIFFERENT TAX RATES</t>
  </si>
  <si>
    <t>Default inflation rate and investment horizon</t>
  </si>
  <si>
    <t>Default inflation rate</t>
  </si>
  <si>
    <t>Different inflation rates, 10-year horizon</t>
  </si>
  <si>
    <t>SELECTED SYSTEM:</t>
  </si>
  <si>
    <t>If this is FALSE, the remainder of the calculation cannot be relied upon because it assumes all mortgage interest relief can be used when in reality it cannot</t>
  </si>
  <si>
    <t>'TC taper' is TC taper during working life and basic during retirement; 'UC taper' is UC taper during working life and basic rate during retirement</t>
  </si>
  <si>
    <t>Annual real rate of return</t>
  </si>
  <si>
    <t>Investment horizon (years)</t>
  </si>
  <si>
    <t>National Insurance contributions (weekly)</t>
  </si>
  <si>
    <t>Other means-tested benefits and tax credits</t>
  </si>
  <si>
    <t>Universal credit withdrawal rate (out of post-tax income)</t>
  </si>
  <si>
    <t>Universal credit assumed rate-of-return on assets</t>
  </si>
</sst>
</file>

<file path=xl/styles.xml><?xml version="1.0" encoding="utf-8"?>
<styleSheet xmlns="http://schemas.openxmlformats.org/spreadsheetml/2006/main">
  <numFmts count="4">
    <numFmt numFmtId="6" formatCode="&quot;£&quot;#,##0;[Red]\-&quot;£&quot;#,##0"/>
    <numFmt numFmtId="164" formatCode="0.0000"/>
    <numFmt numFmtId="165" formatCode="&quot;£&quot;#,##0.00"/>
    <numFmt numFmtId="166" formatCode="0.000"/>
  </numFmts>
  <fonts count="7">
    <font>
      <sz val="11"/>
      <color theme="1"/>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b/>
      <u/>
      <sz val="11"/>
      <color theme="1"/>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4">
    <xf numFmtId="0" fontId="0" fillId="0" borderId="0" xfId="0"/>
    <xf numFmtId="164" fontId="0" fillId="0" borderId="0" xfId="0" applyNumberFormat="1"/>
    <xf numFmtId="0" fontId="1" fillId="0" borderId="0" xfId="0" applyFont="1"/>
    <xf numFmtId="9" fontId="0" fillId="0" borderId="0" xfId="0" applyNumberFormat="1"/>
    <xf numFmtId="10" fontId="0" fillId="0" borderId="0" xfId="0" applyNumberFormat="1"/>
    <xf numFmtId="6" fontId="0" fillId="0" borderId="0" xfId="0" applyNumberFormat="1"/>
    <xf numFmtId="166" fontId="0" fillId="0" borderId="0" xfId="0" applyNumberFormat="1"/>
    <xf numFmtId="0" fontId="0" fillId="0" borderId="0" xfId="0" applyFont="1"/>
    <xf numFmtId="164" fontId="0" fillId="0" borderId="0" xfId="0" applyNumberFormat="1" applyFont="1"/>
    <xf numFmtId="1" fontId="0" fillId="0" borderId="0" xfId="0" applyNumberFormat="1"/>
    <xf numFmtId="1" fontId="0" fillId="0" borderId="0" xfId="0" applyNumberFormat="1" applyFont="1"/>
    <xf numFmtId="9" fontId="1" fillId="0" borderId="0" xfId="0" applyNumberFormat="1" applyFont="1"/>
    <xf numFmtId="9" fontId="0" fillId="0" borderId="0" xfId="0" applyNumberFormat="1" applyFont="1"/>
    <xf numFmtId="0" fontId="1" fillId="2" borderId="0" xfId="0" applyFont="1" applyFill="1"/>
    <xf numFmtId="0" fontId="0" fillId="2" borderId="0" xfId="0" applyFill="1"/>
    <xf numFmtId="164" fontId="0" fillId="2" borderId="0" xfId="0" applyNumberFormat="1" applyFill="1"/>
    <xf numFmtId="9" fontId="2" fillId="0" borderId="0" xfId="0" applyNumberFormat="1" applyFont="1"/>
    <xf numFmtId="0" fontId="2" fillId="0" borderId="0" xfId="0" applyFont="1"/>
    <xf numFmtId="1" fontId="2" fillId="0" borderId="0" xfId="0" applyNumberFormat="1" applyFont="1"/>
    <xf numFmtId="0" fontId="3" fillId="0" borderId="0" xfId="0" applyFont="1"/>
    <xf numFmtId="0" fontId="3" fillId="0" borderId="0" xfId="0" applyFont="1" applyBorder="1"/>
    <xf numFmtId="0" fontId="0" fillId="0" borderId="0" xfId="0" applyFont="1" applyBorder="1"/>
    <xf numFmtId="0" fontId="0" fillId="0" borderId="0" xfId="0" applyBorder="1"/>
    <xf numFmtId="0" fontId="1" fillId="0" borderId="0" xfId="0" applyFont="1" applyBorder="1"/>
    <xf numFmtId="164" fontId="0" fillId="0" borderId="0" xfId="0" applyNumberFormat="1" applyBorder="1"/>
    <xf numFmtId="0" fontId="2" fillId="0" borderId="0" xfId="0" applyFont="1" applyBorder="1"/>
    <xf numFmtId="9" fontId="2" fillId="0" borderId="0" xfId="0" applyNumberFormat="1" applyFont="1" applyBorder="1"/>
    <xf numFmtId="1" fontId="2" fillId="0" borderId="0" xfId="0" applyNumberFormat="1" applyFont="1" applyBorder="1"/>
    <xf numFmtId="0" fontId="1" fillId="2" borderId="0" xfId="0" applyFont="1" applyFill="1" applyBorder="1"/>
    <xf numFmtId="0" fontId="0" fillId="2" borderId="0" xfId="0" applyFill="1" applyBorder="1"/>
    <xf numFmtId="164" fontId="0" fillId="2" borderId="0" xfId="0" applyNumberFormat="1" applyFill="1" applyBorder="1"/>
    <xf numFmtId="0" fontId="1" fillId="0" borderId="0" xfId="0" applyFont="1" applyAlignment="1">
      <alignment horizontal="right"/>
    </xf>
    <xf numFmtId="0" fontId="1" fillId="0" borderId="0" xfId="0" applyFont="1" applyFill="1"/>
    <xf numFmtId="0" fontId="0" fillId="0" borderId="0" xfId="0" applyFill="1"/>
    <xf numFmtId="164" fontId="0" fillId="0" borderId="0" xfId="0" applyNumberFormat="1" applyFill="1"/>
    <xf numFmtId="0" fontId="0" fillId="0" borderId="0" xfId="0" quotePrefix="1"/>
    <xf numFmtId="166" fontId="0" fillId="2" borderId="0" xfId="0" applyNumberFormat="1" applyFill="1"/>
    <xf numFmtId="9" fontId="0" fillId="2" borderId="0" xfId="0" applyNumberFormat="1" applyFill="1"/>
    <xf numFmtId="6" fontId="0" fillId="2" borderId="0" xfId="0" applyNumberFormat="1" applyFill="1"/>
    <xf numFmtId="165" fontId="0" fillId="2" borderId="0" xfId="0" applyNumberFormat="1" applyFill="1"/>
    <xf numFmtId="0" fontId="0" fillId="2" borderId="0" xfId="0" applyFont="1" applyFill="1"/>
    <xf numFmtId="0" fontId="0" fillId="2" borderId="0" xfId="0" applyFont="1" applyFill="1" applyBorder="1"/>
    <xf numFmtId="0" fontId="0" fillId="0" borderId="0" xfId="0" applyFont="1" applyFill="1"/>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297180</xdr:colOff>
      <xdr:row>1</xdr:row>
      <xdr:rowOff>114300</xdr:rowOff>
    </xdr:from>
    <xdr:to>
      <xdr:col>12</xdr:col>
      <xdr:colOff>381001</xdr:colOff>
      <xdr:row>36</xdr:row>
      <xdr:rowOff>95250</xdr:rowOff>
    </xdr:to>
    <xdr:sp macro="" textlink="">
      <xdr:nvSpPr>
        <xdr:cNvPr id="2" name="TextBox 1"/>
        <xdr:cNvSpPr txBox="1"/>
      </xdr:nvSpPr>
      <xdr:spPr>
        <a:xfrm>
          <a:off x="297180" y="304800"/>
          <a:ext cx="7399021" cy="664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This spreadsheet contains calculations underlying</a:t>
          </a:r>
          <a:r>
            <a:rPr lang="en-GB" sz="1100" baseline="0"/>
            <a:t> the IFS report '</a:t>
          </a:r>
          <a:r>
            <a:rPr lang="en-GB" sz="1100">
              <a:solidFill>
                <a:schemeClr val="dk1"/>
              </a:solidFill>
              <a:latin typeface="+mn-lt"/>
              <a:ea typeface="+mn-ea"/>
              <a:cs typeface="+mn-cs"/>
            </a:rPr>
            <a:t>The Effects of Taxes and Charges on Saving Incentives in the UK' by Stuart Adam and Jonathan Shaw (IFS Report R113, February 2016).</a:t>
          </a:r>
        </a:p>
        <a:p>
          <a:endParaRPr lang="en-GB" sz="1100">
            <a:solidFill>
              <a:schemeClr val="dk1"/>
            </a:solidFill>
            <a:latin typeface="+mn-lt"/>
            <a:ea typeface="+mn-ea"/>
            <a:cs typeface="+mn-cs"/>
          </a:endParaRPr>
        </a:p>
        <a:p>
          <a:r>
            <a:rPr lang="en-GB" sz="1100">
              <a:solidFill>
                <a:schemeClr val="dk1"/>
              </a:solidFill>
              <a:latin typeface="+mn-lt"/>
              <a:ea typeface="+mn-ea"/>
              <a:cs typeface="+mn-cs"/>
            </a:rPr>
            <a:t>It</a:t>
          </a:r>
          <a:r>
            <a:rPr lang="en-GB" sz="1100" baseline="0">
              <a:solidFill>
                <a:schemeClr val="dk1"/>
              </a:solidFill>
              <a:latin typeface="+mn-lt"/>
              <a:ea typeface="+mn-ea"/>
              <a:cs typeface="+mn-cs"/>
            </a:rPr>
            <a:t> presents calculations of two different measures of the effect of taxation and charges on saving incentives: an effective tax rate (ETR) and a 'required contribution' measure which is </a:t>
          </a:r>
          <a:r>
            <a:rPr lang="en-GB" sz="1100">
              <a:solidFill>
                <a:schemeClr val="dk1"/>
              </a:solidFill>
              <a:latin typeface="+mn-lt"/>
              <a:ea typeface="+mn-ea"/>
              <a:cs typeface="+mn-cs"/>
            </a:rPr>
            <a:t>the amount one would have to save in order to match the final wealth generated by saving 100p in an</a:t>
          </a:r>
          <a:r>
            <a:rPr lang="en-GB" sz="1100" baseline="0">
              <a:solidFill>
                <a:schemeClr val="dk1"/>
              </a:solidFill>
              <a:latin typeface="+mn-lt"/>
              <a:ea typeface="+mn-ea"/>
              <a:cs typeface="+mn-cs"/>
            </a:rPr>
            <a:t> untaxed ('</a:t>
          </a:r>
          <a:r>
            <a:rPr lang="en-GB" sz="1100">
              <a:solidFill>
                <a:schemeClr val="dk1"/>
              </a:solidFill>
              <a:latin typeface="+mn-lt"/>
              <a:ea typeface="+mn-ea"/>
              <a:cs typeface="+mn-cs"/>
            </a:rPr>
            <a:t>TEE') benchmark asset. More detail and discussion is available</a:t>
          </a:r>
          <a:r>
            <a:rPr lang="en-GB" sz="1100" baseline="0">
              <a:solidFill>
                <a:schemeClr val="dk1"/>
              </a:solidFill>
              <a:latin typeface="+mn-lt"/>
              <a:ea typeface="+mn-ea"/>
              <a:cs typeface="+mn-cs"/>
            </a:rPr>
            <a:t> in the report.</a:t>
          </a:r>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The yellow</a:t>
          </a:r>
          <a:r>
            <a:rPr lang="en-GB" sz="1100" baseline="0">
              <a:solidFill>
                <a:schemeClr val="dk1"/>
              </a:solidFill>
              <a:latin typeface="+mn-lt"/>
              <a:ea typeface="+mn-ea"/>
              <a:cs typeface="+mn-cs"/>
            </a:rPr>
            <a:t> '</a:t>
          </a:r>
          <a:r>
            <a:rPr lang="en-GB" sz="1100">
              <a:solidFill>
                <a:schemeClr val="dk1"/>
              </a:solidFill>
              <a:latin typeface="+mn-lt"/>
              <a:ea typeface="+mn-ea"/>
              <a:cs typeface="+mn-cs"/>
            </a:rPr>
            <a:t>System parameters'</a:t>
          </a:r>
          <a:r>
            <a:rPr lang="en-GB" sz="1100" baseline="0">
              <a:solidFill>
                <a:schemeClr val="dk1"/>
              </a:solidFill>
              <a:latin typeface="+mn-lt"/>
              <a:ea typeface="+mn-ea"/>
              <a:cs typeface="+mn-cs"/>
            </a:rPr>
            <a:t> tab is where one chooses the tax and benefit system (or changes individual rates and thresholds) used in the calculations, and also the assumed inflation rate, real rate of return and investment horizon for the baseline case. These can be overriden for particular cases in the calculations in later tabs described below.</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The orange 'Examples' tab sets out example calculations for some simple (imaginary) cases with different archetypal tax treatments (TEE, TTE and EET - see the report for explanations of these acronyms), used in Chapter 3 of the report to illustrate the two measures we are calculating.</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The green tabs, from 'ISAs' to 'Shares outside an ISA', each represent a particular asset class, and set out ETR and required contribution calculations for various cases.</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Most of the cells in the orange 'Examples' tab and the green asset tabs consist of intermediate calculations and can be ignored; for ease of use, we have used yellow highlighting to identify the key inputs to the calculations (which can be changed by the user) and red text to identify the end results, i.e. our measures of incentives. At the top of each tab we read in some of the key baseline assumptions from the 'System parameters' tab. We then present results under the baseline assumptions and for a variety of different cases of interest. In general, changes to the inputs are best done through the 'System parameters' tab unless one specifically wants to change the calculations for one specific asset/case while holding others fixed.</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The red tabs, named 'Table ...', relate to the corresponding tables in the IFS report referenced above. These tabs simply bring together results from the asset-by-asset tabs (making it easier to construct the tables in the report). With the 2015-16 system selected on the 'System parameters' tab, these tabs should reproduce the results in the corresponding tables of the IFS report (except for Tables 5.1 and 5.2, which compare 2015-16 with 2016-17 - see the notes in those tabs).</a:t>
          </a:r>
        </a:p>
        <a:p>
          <a:endParaRPr lang="en-GB" sz="1100" baseline="0">
            <a:solidFill>
              <a:schemeClr val="dk1"/>
            </a:solidFill>
            <a:latin typeface="+mn-lt"/>
            <a:ea typeface="+mn-ea"/>
            <a:cs typeface="+mn-cs"/>
          </a:endParaRP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For any questions , or errors spotted, please contact Stuart Adam (stuart.adam@ifs.org.uk) and Jonathan Shaw (jonathan_s@ifs.org.uk). </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Publication of results calculated using this spreadsheet should acknowledge S. Adam and J. Shaw (2016), 'The Effects of Taxes and Charges on Saving Incentives in the UK', IFS Report R113, and link to www.ifs.org.uk/publications/8331.</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 The Institute for Fiscal Studies, 2016.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640080</xdr:colOff>
      <xdr:row>4</xdr:row>
      <xdr:rowOff>0</xdr:rowOff>
    </xdr:from>
    <xdr:to>
      <xdr:col>13</xdr:col>
      <xdr:colOff>53340</xdr:colOff>
      <xdr:row>19</xdr:row>
      <xdr:rowOff>152400</xdr:rowOff>
    </xdr:to>
    <xdr:sp macro="" textlink="">
      <xdr:nvSpPr>
        <xdr:cNvPr id="2" name="TextBox 1"/>
        <xdr:cNvSpPr txBox="1"/>
      </xdr:nvSpPr>
      <xdr:spPr>
        <a:xfrm>
          <a:off x="8442960" y="731520"/>
          <a:ext cx="4076700" cy="289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0" i="0" u="none" strike="noStrike">
              <a:solidFill>
                <a:schemeClr val="dk1"/>
              </a:solidFill>
              <a:latin typeface="+mn-lt"/>
              <a:ea typeface="+mn-ea"/>
              <a:cs typeface="+mn-cs"/>
            </a:rPr>
            <a:t>To select which tax and benefit system to use, choose from the drop-down box labelled "SELECTED SYSTEM" above.</a:t>
          </a:r>
        </a:p>
        <a:p>
          <a:endParaRPr lang="en-GB" sz="1100" b="0" i="0" u="none" strike="noStrike">
            <a:solidFill>
              <a:schemeClr val="dk1"/>
            </a:solidFill>
            <a:latin typeface="+mn-lt"/>
            <a:ea typeface="+mn-ea"/>
            <a:cs typeface="+mn-cs"/>
          </a:endParaRPr>
        </a:p>
        <a:p>
          <a:r>
            <a:rPr lang="en-GB" sz="1100" b="0" i="0" u="none" strike="noStrike">
              <a:solidFill>
                <a:schemeClr val="dk1"/>
              </a:solidFill>
              <a:latin typeface="+mn-lt"/>
              <a:ea typeface="+mn-ea"/>
              <a:cs typeface="+mn-cs"/>
            </a:rPr>
            <a:t>To add new COLUMNS to this table, you will need to modify the named ranges SystemNames and SystemParamValues</a:t>
          </a:r>
          <a:r>
            <a:rPr lang="en-GB"/>
            <a:t> (to</a:t>
          </a:r>
          <a:r>
            <a:rPr lang="en-GB" baseline="0"/>
            <a:t> add the extra columns to these named ranges).</a:t>
          </a:r>
          <a:endParaRPr lang="en-GB"/>
        </a:p>
        <a:p>
          <a:endParaRPr lang="en-GB" sz="1100"/>
        </a:p>
        <a:p>
          <a:r>
            <a:rPr lang="en-GB" sz="1100" b="0" i="0" u="none" strike="noStrike">
              <a:solidFill>
                <a:schemeClr val="dk1"/>
              </a:solidFill>
              <a:latin typeface="+mn-lt"/>
              <a:ea typeface="+mn-ea"/>
              <a:cs typeface="+mn-cs"/>
            </a:rPr>
            <a:t>To add new ROWS to this table, you will need to modify the named ranges ParamNames and SystemParamValues</a:t>
          </a:r>
          <a:r>
            <a:rPr lang="en-GB"/>
            <a:t> (to add the extra rows to these named ranges).</a:t>
          </a:r>
        </a:p>
        <a:p>
          <a:endParaRPr lang="en-GB" sz="1100"/>
        </a:p>
        <a:p>
          <a:r>
            <a:rPr lang="en-GB" sz="1100" b="0" i="0" u="none" strike="noStrike">
              <a:solidFill>
                <a:schemeClr val="dk1"/>
              </a:solidFill>
              <a:latin typeface="+mn-lt"/>
              <a:ea typeface="+mn-ea"/>
              <a:cs typeface="+mn-cs"/>
            </a:rPr>
            <a:t>To do both</a:t>
          </a:r>
          <a:r>
            <a:rPr lang="en-GB" sz="1100" b="0" i="0" u="none" strike="noStrike" baseline="0">
              <a:solidFill>
                <a:schemeClr val="dk1"/>
              </a:solidFill>
              <a:latin typeface="+mn-lt"/>
              <a:ea typeface="+mn-ea"/>
              <a:cs typeface="+mn-cs"/>
            </a:rPr>
            <a:t> of these</a:t>
          </a:r>
          <a:r>
            <a:rPr lang="en-GB" sz="1100" b="0" i="0" u="none" strike="noStrike">
              <a:solidFill>
                <a:schemeClr val="dk1"/>
              </a:solidFill>
              <a:latin typeface="+mn-lt"/>
              <a:ea typeface="+mn-ea"/>
              <a:cs typeface="+mn-cs"/>
            </a:rPr>
            <a:t>, go to Formulas &gt; Name Manager.</a:t>
          </a:r>
          <a:endParaRPr lang="en-GB"/>
        </a:p>
        <a:p>
          <a:endParaRPr lang="en-GB" sz="1100"/>
        </a:p>
        <a:p>
          <a:r>
            <a:rPr lang="en-GB" sz="1100" b="0" i="0" u="none" strike="noStrike">
              <a:solidFill>
                <a:schemeClr val="dk1"/>
              </a:solidFill>
              <a:latin typeface="+mn-lt"/>
              <a:ea typeface="+mn-ea"/>
              <a:cs typeface="+mn-cs"/>
            </a:rPr>
            <a:t>Note: entries in the "Parameter Names" column must be unique</a:t>
          </a:r>
          <a:r>
            <a:rPr lang="en-GB" sz="1100" b="0" i="0" u="none" strike="noStrike" baseline="0">
              <a:solidFill>
                <a:schemeClr val="dk1"/>
              </a:solidFill>
              <a:latin typeface="+mn-lt"/>
              <a:ea typeface="+mn-ea"/>
              <a:cs typeface="+mn-cs"/>
            </a:rPr>
            <a:t> because subsequent tabs use them to look up parameter values in this tab.</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403860</xdr:colOff>
      <xdr:row>2</xdr:row>
      <xdr:rowOff>144780</xdr:rowOff>
    </xdr:from>
    <xdr:to>
      <xdr:col>8</xdr:col>
      <xdr:colOff>449580</xdr:colOff>
      <xdr:row>8</xdr:row>
      <xdr:rowOff>114300</xdr:rowOff>
    </xdr:to>
    <xdr:sp macro="" textlink="">
      <xdr:nvSpPr>
        <xdr:cNvPr id="2" name="TextBox 1"/>
        <xdr:cNvSpPr txBox="1"/>
      </xdr:nvSpPr>
      <xdr:spPr>
        <a:xfrm>
          <a:off x="5036820" y="510540"/>
          <a:ext cx="329184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0" i="0" u="none" strike="noStrike">
              <a:solidFill>
                <a:schemeClr val="dk1"/>
              </a:solidFill>
              <a:latin typeface="+mn-lt"/>
              <a:ea typeface="+mn-ea"/>
              <a:cs typeface="+mn-cs"/>
            </a:rPr>
            <a:t>These calculations assume that:</a:t>
          </a:r>
        </a:p>
        <a:p>
          <a:r>
            <a:rPr lang="en-GB" sz="1100" b="0" i="0" u="none" strike="noStrike">
              <a:solidFill>
                <a:schemeClr val="dk1"/>
              </a:solidFill>
              <a:latin typeface="+mn-lt"/>
              <a:ea typeface="+mn-ea"/>
              <a:cs typeface="+mn-cs"/>
            </a:rPr>
            <a:t>1. Capital gains accumulate at the rate of inflation</a:t>
          </a:r>
        </a:p>
        <a:p>
          <a:r>
            <a:rPr lang="en-GB" sz="1100" b="0" i="0" u="none" strike="noStrike">
              <a:solidFill>
                <a:schemeClr val="dk1"/>
              </a:solidFill>
              <a:latin typeface="+mn-lt"/>
              <a:ea typeface="+mn-ea"/>
              <a:cs typeface="+mn-cs"/>
            </a:rPr>
            <a:t>2. The rental rate equals the nominal return less the rate of inflation</a:t>
          </a:r>
        </a:p>
        <a:p>
          <a:r>
            <a:rPr lang="en-GB" sz="1100" b="0" i="0" u="none" strike="noStrike">
              <a:solidFill>
                <a:schemeClr val="dk1"/>
              </a:solidFill>
              <a:latin typeface="+mn-lt"/>
              <a:ea typeface="+mn-ea"/>
              <a:cs typeface="+mn-cs"/>
            </a:rPr>
            <a:t>3. Rent is reinvested in the asset</a:t>
          </a:r>
          <a:r>
            <a:rPr lang="en-GB"/>
            <a:t> </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xdr:colOff>
      <xdr:row>2</xdr:row>
      <xdr:rowOff>152400</xdr:rowOff>
    </xdr:from>
    <xdr:to>
      <xdr:col>7</xdr:col>
      <xdr:colOff>472440</xdr:colOff>
      <xdr:row>7</xdr:row>
      <xdr:rowOff>68580</xdr:rowOff>
    </xdr:to>
    <xdr:sp macro="" textlink="">
      <xdr:nvSpPr>
        <xdr:cNvPr id="2" name="TextBox 1"/>
        <xdr:cNvSpPr txBox="1"/>
      </xdr:nvSpPr>
      <xdr:spPr>
        <a:xfrm>
          <a:off x="4640580" y="518160"/>
          <a:ext cx="307848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0" i="0" u="none" strike="noStrike">
              <a:solidFill>
                <a:schemeClr val="dk1"/>
              </a:solidFill>
              <a:latin typeface="+mn-lt"/>
              <a:ea typeface="+mn-ea"/>
              <a:cs typeface="+mn-cs"/>
            </a:rPr>
            <a:t>These calculations assume that:</a:t>
          </a:r>
        </a:p>
        <a:p>
          <a:r>
            <a:rPr lang="en-GB" sz="1100" b="0" i="0" u="none" strike="noStrike">
              <a:solidFill>
                <a:schemeClr val="dk1"/>
              </a:solidFill>
              <a:latin typeface="+mn-lt"/>
              <a:ea typeface="+mn-ea"/>
              <a:cs typeface="+mn-cs"/>
            </a:rPr>
            <a:t>1. Capital gains accumulate at the rate of inflation</a:t>
          </a:r>
        </a:p>
        <a:p>
          <a:r>
            <a:rPr lang="en-GB" sz="1100" b="0" i="0" u="none" strike="noStrike">
              <a:solidFill>
                <a:schemeClr val="dk1"/>
              </a:solidFill>
              <a:latin typeface="+mn-lt"/>
              <a:ea typeface="+mn-ea"/>
              <a:cs typeface="+mn-cs"/>
            </a:rPr>
            <a:t>2. Dividends come in in line with the real return</a:t>
          </a:r>
        </a:p>
        <a:p>
          <a:r>
            <a:rPr lang="en-GB" sz="1100" b="0" i="0" u="none" strike="noStrike">
              <a:solidFill>
                <a:schemeClr val="dk1"/>
              </a:solidFill>
              <a:latin typeface="+mn-lt"/>
              <a:ea typeface="+mn-ea"/>
              <a:cs typeface="+mn-cs"/>
            </a:rPr>
            <a:t>3. Dividends net of tax are reinvested in the asset</a:t>
          </a:r>
          <a:r>
            <a:rPr lang="en-GB"/>
            <a:t>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1219200</xdr:colOff>
      <xdr:row>7</xdr:row>
      <xdr:rowOff>175260</xdr:rowOff>
    </xdr:from>
    <xdr:to>
      <xdr:col>3</xdr:col>
      <xdr:colOff>434340</xdr:colOff>
      <xdr:row>13</xdr:row>
      <xdr:rowOff>60960</xdr:rowOff>
    </xdr:to>
    <xdr:sp macro="" textlink="">
      <xdr:nvSpPr>
        <xdr:cNvPr id="2" name="TextBox 1"/>
        <xdr:cNvSpPr txBox="1"/>
      </xdr:nvSpPr>
      <xdr:spPr>
        <a:xfrm>
          <a:off x="1219200" y="1455420"/>
          <a:ext cx="252984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Table 5.1 in the report contains information</a:t>
          </a:r>
          <a:r>
            <a:rPr lang="en-GB" sz="1100" baseline="0"/>
            <a:t> for 2015-16 and 2016-17. The numbers above are the part of Table 5.1 for the tax system selected in the "System parameters" tab</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9</xdr:row>
      <xdr:rowOff>83820</xdr:rowOff>
    </xdr:from>
    <xdr:to>
      <xdr:col>5</xdr:col>
      <xdr:colOff>53340</xdr:colOff>
      <xdr:row>14</xdr:row>
      <xdr:rowOff>152400</xdr:rowOff>
    </xdr:to>
    <xdr:sp macro="" textlink="">
      <xdr:nvSpPr>
        <xdr:cNvPr id="2" name="TextBox 1"/>
        <xdr:cNvSpPr txBox="1"/>
      </xdr:nvSpPr>
      <xdr:spPr>
        <a:xfrm>
          <a:off x="2057400" y="1729740"/>
          <a:ext cx="252984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Table 5.2 in the report contains information</a:t>
          </a:r>
          <a:r>
            <a:rPr lang="en-GB" sz="1100" baseline="0"/>
            <a:t> for 2015-16 and 2016-17. The numbers above are the part of Table 5.2 for the tax system selected in the "System parameters" tab</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
  <sheetViews>
    <sheetView tabSelected="1" zoomScaleNormal="100" workbookViewId="0"/>
  </sheetViews>
  <sheetFormatPr defaultRowHeight="15"/>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W419"/>
  <sheetViews>
    <sheetView workbookViewId="0"/>
  </sheetViews>
  <sheetFormatPr defaultColWidth="8.85546875" defaultRowHeight="15"/>
  <cols>
    <col min="1" max="1" width="72.28515625" style="7" customWidth="1"/>
    <col min="2" max="4" width="8.85546875" style="7"/>
    <col min="5" max="5" width="14.42578125" style="7" customWidth="1"/>
    <col min="6" max="6" width="14.7109375" style="7" bestFit="1" customWidth="1"/>
    <col min="7" max="7" width="8.85546875" style="7"/>
    <col min="8" max="8" width="9.7109375" style="7" bestFit="1" customWidth="1"/>
    <col min="9" max="14" width="8.85546875" style="7"/>
    <col min="15" max="15" width="14" style="7" bestFit="1" customWidth="1"/>
    <col min="16" max="16" width="14.7109375" style="7" bestFit="1" customWidth="1"/>
    <col min="17" max="17" width="8.85546875" style="7"/>
    <col min="18" max="18" width="9.7109375" style="7" bestFit="1" customWidth="1"/>
    <col min="19" max="16384" width="8.85546875" style="7"/>
  </cols>
  <sheetData>
    <row r="1" spans="1:2" s="19" customFormat="1">
      <c r="A1" s="19" t="s">
        <v>277</v>
      </c>
    </row>
    <row r="2" spans="1:2" customFormat="1">
      <c r="A2" s="7" t="s">
        <v>70</v>
      </c>
      <c r="B2" s="7" t="str">
        <f>SelectedSystemName</f>
        <v>2015-16</v>
      </c>
    </row>
    <row r="3" spans="1:2" customFormat="1">
      <c r="A3" s="7" t="s">
        <v>2</v>
      </c>
      <c r="B3" s="14">
        <f>INDEX(SystemParamValues,MATCH("RealReturn",ParamNames,0),MATCH($B$2,SystemNames,0))</f>
        <v>0.03</v>
      </c>
    </row>
    <row r="4" spans="1:2" customFormat="1">
      <c r="A4" s="7" t="s">
        <v>0</v>
      </c>
      <c r="B4" s="14">
        <f>INDEX(SystemParamValues,MATCH("Inflation",ParamNames,0),MATCH($B$2,SystemNames,0))</f>
        <v>0.02</v>
      </c>
    </row>
    <row r="5" spans="1:2" customFormat="1">
      <c r="A5" s="7" t="s">
        <v>25</v>
      </c>
      <c r="B5" s="14">
        <f>B4</f>
        <v>0.02</v>
      </c>
    </row>
    <row r="6" spans="1:2" customFormat="1">
      <c r="A6" s="7" t="s">
        <v>28</v>
      </c>
      <c r="B6" s="14">
        <f>(1+B3)*(1+B4)-1-B4</f>
        <v>3.0599999999999978E-2</v>
      </c>
    </row>
    <row r="7" spans="1:2" customFormat="1">
      <c r="A7" s="7" t="s">
        <v>29</v>
      </c>
      <c r="B7" s="14">
        <f>INDEX(SystemParamValues,MATCH("BasicDivRate",ParamNames,0),MATCH($B$2,SystemNames,0))</f>
        <v>0</v>
      </c>
    </row>
    <row r="8" spans="1:2" customFormat="1">
      <c r="A8" s="7" t="s">
        <v>20</v>
      </c>
      <c r="B8" s="14">
        <f>INDEX(SystemParamValues,MATCH("CGTBasicRate",ParamNames,0),MATCH($B$2,SystemNames,0))</f>
        <v>0.18</v>
      </c>
    </row>
    <row r="9" spans="1:2" customFormat="1">
      <c r="A9" s="7" t="s">
        <v>3</v>
      </c>
      <c r="B9" s="14">
        <f>INDEX(SystemParamValues,MATCH("Horizon",ParamNames,0),MATCH($B$2,SystemNames,0))</f>
        <v>1</v>
      </c>
    </row>
    <row r="10" spans="1:2" customFormat="1">
      <c r="A10" s="7"/>
    </row>
    <row r="11" spans="1:2" customFormat="1">
      <c r="A11" s="2" t="s">
        <v>276</v>
      </c>
      <c r="B11" s="7"/>
    </row>
    <row r="12" spans="1:2" customFormat="1">
      <c r="A12" s="7" t="s">
        <v>251</v>
      </c>
      <c r="B12" s="1">
        <f>1</f>
        <v>1</v>
      </c>
    </row>
    <row r="13" spans="1:2" customFormat="1">
      <c r="A13" s="7" t="s">
        <v>250</v>
      </c>
      <c r="B13" s="1">
        <f>(1+$B$3)*(1+$B$4)-1</f>
        <v>5.0599999999999978E-2</v>
      </c>
    </row>
    <row r="14" spans="1:2" customFormat="1">
      <c r="A14" s="7" t="s">
        <v>254</v>
      </c>
      <c r="B14" s="1">
        <f>B12*((1+B13)^$B$9)</f>
        <v>1.0506</v>
      </c>
    </row>
    <row r="15" spans="1:2" customFormat="1">
      <c r="A15" s="7" t="s">
        <v>258</v>
      </c>
      <c r="B15" s="1">
        <f>B14</f>
        <v>1.0506</v>
      </c>
    </row>
    <row r="16" spans="1:2" customFormat="1">
      <c r="A16" s="7" t="s">
        <v>253</v>
      </c>
      <c r="B16" s="1">
        <f>1</f>
        <v>1</v>
      </c>
    </row>
    <row r="17" spans="1:49" customFormat="1">
      <c r="A17" s="7" t="s">
        <v>26</v>
      </c>
      <c r="B17" s="1">
        <f>$B$5+$B$6*(1-$B$7)</f>
        <v>5.0599999999999978E-2</v>
      </c>
    </row>
    <row r="18" spans="1:49" customFormat="1">
      <c r="A18" s="7" t="s">
        <v>22</v>
      </c>
      <c r="B18">
        <f>B16*((1+B17)^$B$9)</f>
        <v>1.0506</v>
      </c>
    </row>
    <row r="19" spans="1:49" customFormat="1">
      <c r="A19" s="7" t="s">
        <v>23</v>
      </c>
      <c r="B19">
        <f>B16*$B$5*(1-(1+B17)^$B$9)/(1-(1+B17))</f>
        <v>0.02</v>
      </c>
      <c r="C19" t="s">
        <v>30</v>
      </c>
    </row>
    <row r="20" spans="1:49" customFormat="1">
      <c r="A20" s="7" t="s">
        <v>21</v>
      </c>
      <c r="B20">
        <f>B18-B19*$B$8</f>
        <v>1.0469999999999999</v>
      </c>
    </row>
    <row r="21" spans="1:49" customFormat="1">
      <c r="A21" s="7" t="s">
        <v>24</v>
      </c>
      <c r="B21">
        <f>B20/((1+$B$4)^$B$9)</f>
        <v>1.026470588235294</v>
      </c>
    </row>
    <row r="22" spans="1:49" customFormat="1">
      <c r="A22" s="7" t="s">
        <v>12</v>
      </c>
      <c r="B22">
        <f>B21^(1/$B$9)-1</f>
        <v>2.6470588235294024E-2</v>
      </c>
    </row>
    <row r="23" spans="1:49" customFormat="1">
      <c r="A23" s="7" t="s">
        <v>5</v>
      </c>
      <c r="B23">
        <f>$B$3-B22</f>
        <v>3.5294117647059753E-3</v>
      </c>
    </row>
    <row r="24" spans="1:49" s="17" customFormat="1">
      <c r="A24" s="17" t="s">
        <v>6</v>
      </c>
      <c r="B24" s="16">
        <f>B23/$B$3</f>
        <v>0.11764705882353252</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1:49" s="17" customFormat="1">
      <c r="A25" s="17" t="s">
        <v>13</v>
      </c>
      <c r="B25" s="18">
        <f>B15/B20*100</f>
        <v>100.34383954154728</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row>
    <row r="26" spans="1:49" customFormat="1">
      <c r="A26" s="7"/>
    </row>
    <row r="27" spans="1:49" customFormat="1">
      <c r="A27" s="2" t="s">
        <v>279</v>
      </c>
    </row>
    <row r="28" spans="1:49" customFormat="1">
      <c r="A28" s="7" t="s">
        <v>3</v>
      </c>
      <c r="B28" s="13">
        <v>1</v>
      </c>
      <c r="C28" s="13">
        <v>10</v>
      </c>
      <c r="D28" s="13">
        <v>25</v>
      </c>
    </row>
    <row r="29" spans="1:49" customFormat="1">
      <c r="A29" s="7" t="s">
        <v>251</v>
      </c>
      <c r="B29" s="1">
        <f>1</f>
        <v>1</v>
      </c>
      <c r="C29" s="1">
        <f>1</f>
        <v>1</v>
      </c>
      <c r="D29" s="1">
        <f>1</f>
        <v>1</v>
      </c>
    </row>
    <row r="30" spans="1:49" customFormat="1">
      <c r="A30" s="7" t="s">
        <v>250</v>
      </c>
      <c r="B30" s="1">
        <f>(1+$B$3)*(1+$B$4)-1</f>
        <v>5.0599999999999978E-2</v>
      </c>
      <c r="C30" s="1">
        <f>(1+$B$3)*(1+$B$4)-1</f>
        <v>5.0599999999999978E-2</v>
      </c>
      <c r="D30" s="1">
        <f>(1+$B$3)*(1+$B$4)-1</f>
        <v>5.0599999999999978E-2</v>
      </c>
    </row>
    <row r="31" spans="1:49" customFormat="1">
      <c r="A31" s="7" t="s">
        <v>254</v>
      </c>
      <c r="B31" s="1">
        <f>B29*((1+B30)^B28)</f>
        <v>1.0506</v>
      </c>
      <c r="C31" s="1">
        <f>C29*((1+C30)^C28)</f>
        <v>1.6382265673600411</v>
      </c>
      <c r="D31" s="1">
        <f>D29*((1+D30)^D28)</f>
        <v>3.4350646224686523</v>
      </c>
    </row>
    <row r="32" spans="1:49" customFormat="1">
      <c r="A32" s="7" t="s">
        <v>258</v>
      </c>
      <c r="B32" s="1">
        <f>B31</f>
        <v>1.0506</v>
      </c>
      <c r="C32" s="1">
        <f>C31</f>
        <v>1.6382265673600411</v>
      </c>
      <c r="D32" s="1">
        <f>D31</f>
        <v>3.4350646224686523</v>
      </c>
    </row>
    <row r="33" spans="1:49" customFormat="1">
      <c r="A33" s="7" t="s">
        <v>253</v>
      </c>
      <c r="B33" s="1">
        <f>1</f>
        <v>1</v>
      </c>
      <c r="C33" s="1">
        <f>1</f>
        <v>1</v>
      </c>
      <c r="D33" s="1">
        <f>1</f>
        <v>1</v>
      </c>
    </row>
    <row r="34" spans="1:49" customFormat="1">
      <c r="A34" s="7" t="s">
        <v>26</v>
      </c>
      <c r="B34" s="1">
        <f>$B$5+$B$6*(1-$B$7)</f>
        <v>5.0599999999999978E-2</v>
      </c>
      <c r="C34" s="1">
        <f>$B$5+$B$6*(1-$B$7)</f>
        <v>5.0599999999999978E-2</v>
      </c>
      <c r="D34" s="1">
        <f>$B$5+$B$6*(1-$B$7)</f>
        <v>5.0599999999999978E-2</v>
      </c>
    </row>
    <row r="35" spans="1:49" customFormat="1">
      <c r="A35" s="7" t="s">
        <v>22</v>
      </c>
      <c r="B35">
        <f>B33*((1+B34)^B28)</f>
        <v>1.0506</v>
      </c>
      <c r="C35">
        <f>C33*((1+C34)^C28)</f>
        <v>1.6382265673600411</v>
      </c>
      <c r="D35">
        <f>D33*((1+D34)^D28)</f>
        <v>3.4350646224686523</v>
      </c>
    </row>
    <row r="36" spans="1:49" customFormat="1">
      <c r="A36" s="7" t="s">
        <v>23</v>
      </c>
      <c r="B36">
        <f>B33*$B$5*(1-(1+B34)^B28)/(1-(1+B34))</f>
        <v>0.02</v>
      </c>
      <c r="C36">
        <f>C33*$B$5*(1-(1+C34)^C28)/(1-(1+C34))</f>
        <v>0.25226346535970018</v>
      </c>
      <c r="D36">
        <f>D33*$B$5*(1-(1+D34)^D28)/(1-(1+D34))</f>
        <v>0.96247613536310406</v>
      </c>
    </row>
    <row r="37" spans="1:49" customFormat="1">
      <c r="A37" s="7" t="s">
        <v>21</v>
      </c>
      <c r="B37">
        <f>B35-B36*$B$8</f>
        <v>1.0469999999999999</v>
      </c>
      <c r="C37">
        <f>C35-C36*$B$8</f>
        <v>1.5928191435952952</v>
      </c>
      <c r="D37">
        <f>D35-D36*$B$8</f>
        <v>3.2618189181032937</v>
      </c>
    </row>
    <row r="38" spans="1:49" customFormat="1">
      <c r="A38" s="7" t="s">
        <v>24</v>
      </c>
      <c r="B38">
        <f>B37/((1+$B$4)^B28)</f>
        <v>1.026470588235294</v>
      </c>
      <c r="C38">
        <f>C37/((1+$B$4)^C28)</f>
        <v>1.3066664764570013</v>
      </c>
      <c r="D38">
        <f>D37/((1+$B$4)^D28)</f>
        <v>1.9881793246571109</v>
      </c>
    </row>
    <row r="39" spans="1:49" customFormat="1">
      <c r="A39" s="7" t="s">
        <v>12</v>
      </c>
      <c r="B39">
        <f>B38^(1/B28)-1</f>
        <v>2.6470588235294024E-2</v>
      </c>
      <c r="C39">
        <f>C38^(1/C28)-1</f>
        <v>2.710885853632683E-2</v>
      </c>
      <c r="D39">
        <f>D38^(1/D28)-1</f>
        <v>2.7870074434517056E-2</v>
      </c>
    </row>
    <row r="40" spans="1:49" customFormat="1">
      <c r="A40" s="7" t="s">
        <v>5</v>
      </c>
      <c r="B40">
        <f>$B$3-B39</f>
        <v>3.5294117647059753E-3</v>
      </c>
      <c r="C40">
        <f>$B$3-C39</f>
        <v>2.8911414636731692E-3</v>
      </c>
      <c r="D40">
        <f>$B$3-D39</f>
        <v>2.129925565482943E-3</v>
      </c>
    </row>
    <row r="41" spans="1:49" s="17" customFormat="1">
      <c r="A41" s="17" t="s">
        <v>6</v>
      </c>
      <c r="B41" s="16">
        <f>B40/$B$3</f>
        <v>0.11764705882353252</v>
      </c>
      <c r="C41" s="16">
        <f>C40/$B$3</f>
        <v>9.6371382122438981E-2</v>
      </c>
      <c r="D41" s="16">
        <f>D40/$B$3</f>
        <v>7.0997518849431437E-2</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row>
    <row r="42" spans="1:49" s="17" customFormat="1">
      <c r="A42" s="17" t="s">
        <v>13</v>
      </c>
      <c r="B42" s="18">
        <f>B32/B37*100</f>
        <v>100.34383954154728</v>
      </c>
      <c r="C42" s="18">
        <f>C32/C37*100</f>
        <v>102.85075828899524</v>
      </c>
      <c r="D42" s="18">
        <f>D32/D37*100</f>
        <v>105.31132195609739</v>
      </c>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row>
    <row r="43" spans="1:49" customFormat="1">
      <c r="A43" s="7"/>
    </row>
    <row r="44" spans="1:49" customFormat="1">
      <c r="A44" s="2" t="s">
        <v>278</v>
      </c>
    </row>
    <row r="45" spans="1:49" customFormat="1">
      <c r="A45" s="7" t="s">
        <v>301</v>
      </c>
    </row>
    <row r="46" spans="1:49" customFormat="1">
      <c r="A46" s="7" t="s">
        <v>0</v>
      </c>
      <c r="B46" s="13">
        <v>0</v>
      </c>
      <c r="C46" s="13">
        <v>0.02</v>
      </c>
      <c r="D46" s="13">
        <v>0.04</v>
      </c>
    </row>
    <row r="47" spans="1:49" customFormat="1">
      <c r="A47" s="7" t="s">
        <v>25</v>
      </c>
      <c r="B47" s="13">
        <f>B46</f>
        <v>0</v>
      </c>
      <c r="C47" s="13">
        <f>C46</f>
        <v>0.02</v>
      </c>
      <c r="D47" s="13">
        <f>D46</f>
        <v>0.04</v>
      </c>
    </row>
    <row r="48" spans="1:49" customFormat="1">
      <c r="A48" s="7" t="s">
        <v>27</v>
      </c>
      <c r="B48" s="13">
        <f>(1+$B$3)*(1+B46)-1-B46</f>
        <v>3.0000000000000027E-2</v>
      </c>
      <c r="C48" s="13">
        <f>(1+$B$3)*(1+C46)-1-C46</f>
        <v>3.0599999999999978E-2</v>
      </c>
      <c r="D48" s="13">
        <f>(1+$B$3)*(1+D46)-1-D46</f>
        <v>3.1200000000000151E-2</v>
      </c>
    </row>
    <row r="49" spans="1:49" customFormat="1">
      <c r="A49" s="7" t="s">
        <v>251</v>
      </c>
      <c r="B49" s="1">
        <f>1</f>
        <v>1</v>
      </c>
      <c r="C49" s="1">
        <f>1</f>
        <v>1</v>
      </c>
      <c r="D49" s="1">
        <f>1</f>
        <v>1</v>
      </c>
    </row>
    <row r="50" spans="1:49" customFormat="1">
      <c r="A50" s="7" t="s">
        <v>250</v>
      </c>
      <c r="B50" s="1">
        <f>(1+$B$3)*(1+B46)-1</f>
        <v>3.0000000000000027E-2</v>
      </c>
      <c r="C50" s="1">
        <f>(1+$B$3)*(1+C46)-1</f>
        <v>5.0599999999999978E-2</v>
      </c>
      <c r="D50" s="1">
        <f>(1+$B$3)*(1+D46)-1</f>
        <v>7.1200000000000152E-2</v>
      </c>
    </row>
    <row r="51" spans="1:49" customFormat="1">
      <c r="A51" s="7" t="s">
        <v>254</v>
      </c>
      <c r="B51" s="1">
        <f>B49*((1+B50)^$B$9)</f>
        <v>1.03</v>
      </c>
      <c r="C51" s="1">
        <f>C49*((1+C50)^$B$9)</f>
        <v>1.0506</v>
      </c>
      <c r="D51" s="1">
        <f>D49*((1+D50)^$B$9)</f>
        <v>1.0712000000000002</v>
      </c>
    </row>
    <row r="52" spans="1:49" customFormat="1">
      <c r="A52" s="7" t="s">
        <v>258</v>
      </c>
      <c r="B52" s="1">
        <f>B51</f>
        <v>1.03</v>
      </c>
      <c r="C52" s="1">
        <f>C51</f>
        <v>1.0506</v>
      </c>
      <c r="D52" s="1">
        <f>D51</f>
        <v>1.0712000000000002</v>
      </c>
    </row>
    <row r="53" spans="1:49" customFormat="1">
      <c r="A53" s="7" t="s">
        <v>253</v>
      </c>
      <c r="B53" s="1">
        <f>1</f>
        <v>1</v>
      </c>
      <c r="C53" s="1">
        <f>1</f>
        <v>1</v>
      </c>
      <c r="D53" s="1">
        <f>1</f>
        <v>1</v>
      </c>
    </row>
    <row r="54" spans="1:49" customFormat="1">
      <c r="A54" s="7" t="s">
        <v>26</v>
      </c>
      <c r="B54" s="1">
        <f>B47+B48*(1-$B$7)</f>
        <v>3.0000000000000027E-2</v>
      </c>
      <c r="C54" s="1">
        <f>C47+C48*(1-$B$7)</f>
        <v>5.0599999999999978E-2</v>
      </c>
      <c r="D54" s="1">
        <f>D47+D48*(1-$B$7)</f>
        <v>7.1200000000000152E-2</v>
      </c>
    </row>
    <row r="55" spans="1:49" customFormat="1">
      <c r="A55" s="7" t="s">
        <v>22</v>
      </c>
      <c r="B55">
        <f>B53*((1+B54)^$B$9)</f>
        <v>1.03</v>
      </c>
      <c r="C55">
        <f>C53*((1+C54)^$B$9)</f>
        <v>1.0506</v>
      </c>
      <c r="D55">
        <f>D53*((1+D54)^$B$9)</f>
        <v>1.0712000000000002</v>
      </c>
    </row>
    <row r="56" spans="1:49" customFormat="1">
      <c r="A56" s="7" t="s">
        <v>23</v>
      </c>
      <c r="B56">
        <f>B53*B47*(1-(1+B54)^$B$9)/(1-(1+B54))</f>
        <v>0</v>
      </c>
      <c r="C56">
        <f>C53*C47*(1-(1+C54)^$B$9)/(1-(1+C54))</f>
        <v>0.02</v>
      </c>
      <c r="D56">
        <f>D53*D47*(1-(1+D54)^$B$9)/(1-(1+D54))</f>
        <v>0.04</v>
      </c>
    </row>
    <row r="57" spans="1:49" customFormat="1">
      <c r="A57" s="7" t="s">
        <v>21</v>
      </c>
      <c r="B57">
        <f>B55-B56*$B$8</f>
        <v>1.03</v>
      </c>
      <c r="C57">
        <f>C55-C56*$B$8</f>
        <v>1.0469999999999999</v>
      </c>
      <c r="D57">
        <f>D55-D56*$B$8</f>
        <v>1.0640000000000001</v>
      </c>
    </row>
    <row r="58" spans="1:49" customFormat="1">
      <c r="A58" s="7" t="s">
        <v>24</v>
      </c>
      <c r="B58">
        <f>B57/((1+B46)^$B$9)</f>
        <v>1.03</v>
      </c>
      <c r="C58">
        <f>C57/((1+C46)^$B$9)</f>
        <v>1.026470588235294</v>
      </c>
      <c r="D58">
        <f>D57/((1+D46)^$B$9)</f>
        <v>1.023076923076923</v>
      </c>
    </row>
    <row r="59" spans="1:49" customFormat="1">
      <c r="A59" s="7" t="s">
        <v>12</v>
      </c>
      <c r="B59">
        <f>B58^(1/$B$9)-1</f>
        <v>3.0000000000000027E-2</v>
      </c>
      <c r="C59">
        <f>C58^(1/$B$9)-1</f>
        <v>2.6470588235294024E-2</v>
      </c>
      <c r="D59">
        <f>D58^(1/$B$9)-1</f>
        <v>2.3076923076922995E-2</v>
      </c>
    </row>
    <row r="60" spans="1:49" customFormat="1">
      <c r="A60" s="7" t="s">
        <v>5</v>
      </c>
      <c r="B60">
        <f>$B$3-B59</f>
        <v>-2.7755575615628914E-17</v>
      </c>
      <c r="C60">
        <f>$B$3-C59</f>
        <v>3.5294117647059753E-3</v>
      </c>
      <c r="D60">
        <f>$B$3-D59</f>
        <v>6.923076923077004E-3</v>
      </c>
    </row>
    <row r="61" spans="1:49" s="17" customFormat="1">
      <c r="A61" s="17" t="s">
        <v>6</v>
      </c>
      <c r="B61" s="16">
        <f>B60/$B$3</f>
        <v>-9.2518585385429718E-16</v>
      </c>
      <c r="C61" s="16">
        <f>C60/$B$3</f>
        <v>0.11764705882353252</v>
      </c>
      <c r="D61" s="16">
        <f>D60/$B$3</f>
        <v>0.23076923076923347</v>
      </c>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row>
    <row r="62" spans="1:49" s="17" customFormat="1">
      <c r="A62" s="17" t="s">
        <v>13</v>
      </c>
      <c r="B62" s="18">
        <f>B52/B57*100</f>
        <v>100</v>
      </c>
      <c r="C62" s="18">
        <f>C52/C57*100</f>
        <v>100.34383954154728</v>
      </c>
      <c r="D62" s="18">
        <f>D52/D57*100</f>
        <v>100.67669172932332</v>
      </c>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row>
    <row r="63" spans="1:49" customFormat="1">
      <c r="A63" s="7"/>
    </row>
    <row r="64" spans="1:49" customFormat="1">
      <c r="A64" s="7" t="s">
        <v>156</v>
      </c>
    </row>
    <row r="65" spans="1:4" customFormat="1">
      <c r="A65" s="7" t="s">
        <v>0</v>
      </c>
      <c r="B65" s="13">
        <v>0</v>
      </c>
      <c r="C65" s="13">
        <v>0.02</v>
      </c>
      <c r="D65" s="13">
        <v>0.04</v>
      </c>
    </row>
    <row r="66" spans="1:4" customFormat="1">
      <c r="A66" s="7" t="s">
        <v>25</v>
      </c>
      <c r="B66" s="13">
        <f>B65</f>
        <v>0</v>
      </c>
      <c r="C66" s="13">
        <f>C65</f>
        <v>0.02</v>
      </c>
      <c r="D66" s="13">
        <f>D65</f>
        <v>0.04</v>
      </c>
    </row>
    <row r="67" spans="1:4" customFormat="1">
      <c r="A67" s="7" t="s">
        <v>27</v>
      </c>
      <c r="B67" s="13">
        <f>(1+$B$3)*(1+B65)-1-B65</f>
        <v>3.0000000000000027E-2</v>
      </c>
      <c r="C67" s="13">
        <f>(1+$B$3)*(1+C65)-1-C65</f>
        <v>3.0599999999999978E-2</v>
      </c>
      <c r="D67" s="13">
        <f>(1+$B$3)*(1+D65)-1-D65</f>
        <v>3.1200000000000151E-2</v>
      </c>
    </row>
    <row r="68" spans="1:4" customFormat="1">
      <c r="A68" s="7" t="s">
        <v>3</v>
      </c>
      <c r="B68" s="13">
        <v>1</v>
      </c>
      <c r="C68" s="13">
        <v>1</v>
      </c>
      <c r="D68" s="13">
        <v>1</v>
      </c>
    </row>
    <row r="69" spans="1:4" customFormat="1">
      <c r="A69" s="7" t="s">
        <v>251</v>
      </c>
      <c r="B69" s="1">
        <f>1</f>
        <v>1</v>
      </c>
      <c r="C69" s="1">
        <f>1</f>
        <v>1</v>
      </c>
      <c r="D69" s="1">
        <f>1</f>
        <v>1</v>
      </c>
    </row>
    <row r="70" spans="1:4" customFormat="1">
      <c r="A70" s="7" t="s">
        <v>250</v>
      </c>
      <c r="B70" s="1">
        <f>(1+$B$3)*(1+B65)-1</f>
        <v>3.0000000000000027E-2</v>
      </c>
      <c r="C70" s="1">
        <f>(1+$B$3)*(1+C65)-1</f>
        <v>5.0599999999999978E-2</v>
      </c>
      <c r="D70" s="1">
        <f>(1+$B$3)*(1+D65)-1</f>
        <v>7.1200000000000152E-2</v>
      </c>
    </row>
    <row r="71" spans="1:4" customFormat="1">
      <c r="A71" s="7" t="s">
        <v>254</v>
      </c>
      <c r="B71" s="1">
        <f>B69*((1+B70)^B68)</f>
        <v>1.03</v>
      </c>
      <c r="C71" s="1">
        <f>C69*((1+C70)^C68)</f>
        <v>1.0506</v>
      </c>
      <c r="D71" s="1">
        <f>D69*((1+D70)^D68)</f>
        <v>1.0712000000000002</v>
      </c>
    </row>
    <row r="72" spans="1:4" customFormat="1">
      <c r="A72" s="7" t="s">
        <v>258</v>
      </c>
      <c r="B72" s="1">
        <f>B71</f>
        <v>1.03</v>
      </c>
      <c r="C72" s="1">
        <f>C71</f>
        <v>1.0506</v>
      </c>
      <c r="D72" s="1">
        <f>D71</f>
        <v>1.0712000000000002</v>
      </c>
    </row>
    <row r="73" spans="1:4" customFormat="1">
      <c r="A73" s="7" t="s">
        <v>253</v>
      </c>
      <c r="B73" s="1">
        <f>1</f>
        <v>1</v>
      </c>
      <c r="C73" s="1">
        <f>1</f>
        <v>1</v>
      </c>
      <c r="D73" s="1">
        <f>1</f>
        <v>1</v>
      </c>
    </row>
    <row r="74" spans="1:4" customFormat="1">
      <c r="A74" s="7" t="s">
        <v>26</v>
      </c>
      <c r="B74" s="1">
        <f>B66+B67*(1-$B$7)</f>
        <v>3.0000000000000027E-2</v>
      </c>
      <c r="C74" s="1">
        <f>C66+C67*(1-$B$7)</f>
        <v>5.0599999999999978E-2</v>
      </c>
      <c r="D74" s="1">
        <f>D66+D67*(1-$B$7)</f>
        <v>7.1200000000000152E-2</v>
      </c>
    </row>
    <row r="75" spans="1:4" customFormat="1">
      <c r="A75" s="7" t="s">
        <v>22</v>
      </c>
      <c r="B75">
        <f>B73*((1+B74)^B68)</f>
        <v>1.03</v>
      </c>
      <c r="C75">
        <f>C73*((1+C74)^C68)</f>
        <v>1.0506</v>
      </c>
      <c r="D75">
        <f>D73*((1+D74)^D68)</f>
        <v>1.0712000000000002</v>
      </c>
    </row>
    <row r="76" spans="1:4" customFormat="1">
      <c r="A76" s="7" t="s">
        <v>23</v>
      </c>
      <c r="B76">
        <f>B73*B66*(1-(1+B74)^B68)/(1-(1+B74))</f>
        <v>0</v>
      </c>
      <c r="C76">
        <f>C73*C66*(1-(1+C74)^C68)/(1-(1+C74))</f>
        <v>0.02</v>
      </c>
      <c r="D76">
        <f>D73*D66*(1-(1+D74)^D68)/(1-(1+D74))</f>
        <v>0.04</v>
      </c>
    </row>
    <row r="77" spans="1:4" customFormat="1">
      <c r="A77" s="7" t="s">
        <v>21</v>
      </c>
      <c r="B77">
        <f>B75-B76*$B$8</f>
        <v>1.03</v>
      </c>
      <c r="C77">
        <f>C75-C76*$B$8</f>
        <v>1.0469999999999999</v>
      </c>
      <c r="D77">
        <f>D75-D76*$B$8</f>
        <v>1.0640000000000001</v>
      </c>
    </row>
    <row r="78" spans="1:4" customFormat="1">
      <c r="A78" s="7" t="s">
        <v>24</v>
      </c>
      <c r="B78">
        <f>B77/((1+B65)^B68)</f>
        <v>1.03</v>
      </c>
      <c r="C78">
        <f>C77/((1+C65)^C68)</f>
        <v>1.026470588235294</v>
      </c>
      <c r="D78">
        <f>D77/((1+D65)^D68)</f>
        <v>1.023076923076923</v>
      </c>
    </row>
    <row r="79" spans="1:4" customFormat="1">
      <c r="A79" s="7" t="s">
        <v>12</v>
      </c>
      <c r="B79">
        <f>B78^(1/B68)-1</f>
        <v>3.0000000000000027E-2</v>
      </c>
      <c r="C79">
        <f>C78^(1/C68)-1</f>
        <v>2.6470588235294024E-2</v>
      </c>
      <c r="D79">
        <f>D78^(1/D68)-1</f>
        <v>2.3076923076922995E-2</v>
      </c>
    </row>
    <row r="80" spans="1:4" customFormat="1">
      <c r="A80" s="7" t="s">
        <v>5</v>
      </c>
      <c r="B80">
        <f>$B$3-B79</f>
        <v>-2.7755575615628914E-17</v>
      </c>
      <c r="C80">
        <f>$B$3-C79</f>
        <v>3.5294117647059753E-3</v>
      </c>
      <c r="D80">
        <f>$B$3-D79</f>
        <v>6.923076923077004E-3</v>
      </c>
    </row>
    <row r="81" spans="1:49" s="17" customFormat="1">
      <c r="A81" s="17" t="s">
        <v>6</v>
      </c>
      <c r="B81" s="16">
        <f>B80/$B$3</f>
        <v>-9.2518585385429718E-16</v>
      </c>
      <c r="C81" s="16">
        <f>C80/$B$3</f>
        <v>0.11764705882353252</v>
      </c>
      <c r="D81" s="16">
        <f>D80/$B$3</f>
        <v>0.23076923076923347</v>
      </c>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row>
    <row r="82" spans="1:49" s="17" customFormat="1">
      <c r="A82" s="17" t="s">
        <v>13</v>
      </c>
      <c r="B82" s="18">
        <f>B72/B77*100</f>
        <v>100</v>
      </c>
      <c r="C82" s="18">
        <f>C72/C77*100</f>
        <v>100.34383954154728</v>
      </c>
      <c r="D82" s="18">
        <f>D72/D77*100</f>
        <v>100.67669172932332</v>
      </c>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3" spans="1:49" customFormat="1">
      <c r="A83" s="7"/>
    </row>
    <row r="84" spans="1:49" customFormat="1">
      <c r="A84" s="7" t="s">
        <v>157</v>
      </c>
    </row>
    <row r="85" spans="1:49" customFormat="1">
      <c r="A85" s="7" t="s">
        <v>0</v>
      </c>
      <c r="B85" s="13">
        <v>0</v>
      </c>
      <c r="C85" s="13">
        <v>0.02</v>
      </c>
      <c r="D85" s="13">
        <v>0.04</v>
      </c>
    </row>
    <row r="86" spans="1:49" customFormat="1">
      <c r="A86" s="7" t="s">
        <v>25</v>
      </c>
      <c r="B86" s="13">
        <f>B85</f>
        <v>0</v>
      </c>
      <c r="C86" s="13">
        <f>C85</f>
        <v>0.02</v>
      </c>
      <c r="D86" s="13">
        <f>D85</f>
        <v>0.04</v>
      </c>
    </row>
    <row r="87" spans="1:49" customFormat="1">
      <c r="A87" s="7" t="s">
        <v>27</v>
      </c>
      <c r="B87" s="13">
        <f>(1+$B$3)*(1+B85)-1-B85</f>
        <v>3.0000000000000027E-2</v>
      </c>
      <c r="C87" s="13">
        <f>(1+$B$3)*(1+C85)-1-C85</f>
        <v>3.0599999999999978E-2</v>
      </c>
      <c r="D87" s="13">
        <f>(1+$B$3)*(1+D85)-1-D85</f>
        <v>3.1200000000000151E-2</v>
      </c>
    </row>
    <row r="88" spans="1:49" customFormat="1">
      <c r="A88" s="7" t="s">
        <v>3</v>
      </c>
      <c r="B88" s="13">
        <v>10</v>
      </c>
      <c r="C88" s="13">
        <v>10</v>
      </c>
      <c r="D88" s="13">
        <v>10</v>
      </c>
    </row>
    <row r="89" spans="1:49" customFormat="1">
      <c r="A89" s="7" t="s">
        <v>251</v>
      </c>
      <c r="B89" s="1">
        <f>1</f>
        <v>1</v>
      </c>
      <c r="C89" s="1">
        <f>1</f>
        <v>1</v>
      </c>
      <c r="D89" s="1">
        <f>1</f>
        <v>1</v>
      </c>
    </row>
    <row r="90" spans="1:49" customFormat="1">
      <c r="A90" s="7" t="s">
        <v>250</v>
      </c>
      <c r="B90" s="1">
        <f>(1+$B$3)*(1+B85)-1</f>
        <v>3.0000000000000027E-2</v>
      </c>
      <c r="C90" s="1">
        <f>(1+$B$3)*(1+C85)-1</f>
        <v>5.0599999999999978E-2</v>
      </c>
      <c r="D90" s="1">
        <f>(1+$B$3)*(1+D85)-1</f>
        <v>7.1200000000000152E-2</v>
      </c>
    </row>
    <row r="91" spans="1:49" customFormat="1">
      <c r="A91" s="7" t="s">
        <v>254</v>
      </c>
      <c r="B91" s="1">
        <f>B89*((1+B90)^B88)</f>
        <v>1.3439163793441218</v>
      </c>
      <c r="C91" s="1">
        <f>C89*((1+C90)^C88)</f>
        <v>1.6382265673600411</v>
      </c>
      <c r="D91" s="1">
        <f>D89*((1+D90)^D88)</f>
        <v>1.9893245399322921</v>
      </c>
    </row>
    <row r="92" spans="1:49" customFormat="1">
      <c r="A92" s="7" t="s">
        <v>258</v>
      </c>
      <c r="B92" s="1">
        <f>B91</f>
        <v>1.3439163793441218</v>
      </c>
      <c r="C92" s="1">
        <f>C91</f>
        <v>1.6382265673600411</v>
      </c>
      <c r="D92" s="1">
        <f>D91</f>
        <v>1.9893245399322921</v>
      </c>
    </row>
    <row r="93" spans="1:49" customFormat="1">
      <c r="A93" s="7" t="s">
        <v>253</v>
      </c>
      <c r="B93" s="1">
        <f>1</f>
        <v>1</v>
      </c>
      <c r="C93" s="1">
        <f>1</f>
        <v>1</v>
      </c>
      <c r="D93" s="1">
        <f>1</f>
        <v>1</v>
      </c>
    </row>
    <row r="94" spans="1:49" customFormat="1">
      <c r="A94" s="7" t="s">
        <v>26</v>
      </c>
      <c r="B94" s="1">
        <f>B86+B87*(1-$B$7)</f>
        <v>3.0000000000000027E-2</v>
      </c>
      <c r="C94" s="1">
        <f>C86+C87*(1-$B$7)</f>
        <v>5.0599999999999978E-2</v>
      </c>
      <c r="D94" s="1">
        <f>D86+D87*(1-$B$7)</f>
        <v>7.1200000000000152E-2</v>
      </c>
    </row>
    <row r="95" spans="1:49" customFormat="1">
      <c r="A95" s="7" t="s">
        <v>22</v>
      </c>
      <c r="B95">
        <f>B93*((1+B94)^B88)</f>
        <v>1.3439163793441218</v>
      </c>
      <c r="C95">
        <f>C93*((1+C94)^C88)</f>
        <v>1.6382265673600411</v>
      </c>
      <c r="D95">
        <f>D93*((1+D94)^D88)</f>
        <v>1.9893245399322921</v>
      </c>
    </row>
    <row r="96" spans="1:49" customFormat="1">
      <c r="A96" s="7" t="s">
        <v>23</v>
      </c>
      <c r="B96">
        <f>B93*B86*(1-(1+B94)^B88)/(1-(1+B94))</f>
        <v>0</v>
      </c>
      <c r="C96">
        <f>C93*C86*(1-(1+C94)^C88)/(1-(1+C94))</f>
        <v>0.25226346535970018</v>
      </c>
      <c r="D96">
        <f>D93*D86*(1-(1+D94)^D88)/(1-(1+D94))</f>
        <v>0.5558003033327471</v>
      </c>
    </row>
    <row r="97" spans="1:49" customFormat="1">
      <c r="A97" s="7" t="s">
        <v>21</v>
      </c>
      <c r="B97">
        <f>B95-B96*$B$8</f>
        <v>1.3439163793441218</v>
      </c>
      <c r="C97">
        <f>C95-C96*$B$8</f>
        <v>1.5928191435952952</v>
      </c>
      <c r="D97">
        <f>D95-D96*$B$8</f>
        <v>1.8892804853323977</v>
      </c>
    </row>
    <row r="98" spans="1:49" customFormat="1">
      <c r="A98" s="7" t="s">
        <v>24</v>
      </c>
      <c r="B98">
        <f>B97/((1+B85)^B88)</f>
        <v>1.3439163793441218</v>
      </c>
      <c r="C98">
        <f>C97/((1+C85)^C88)</f>
        <v>1.3066664764570013</v>
      </c>
      <c r="D98">
        <f>D97/((1+D85)^D88)</f>
        <v>1.2763302007523825</v>
      </c>
    </row>
    <row r="99" spans="1:49" customFormat="1">
      <c r="A99" s="7" t="s">
        <v>12</v>
      </c>
      <c r="B99">
        <f>B98^(1/B88)-1</f>
        <v>3.0000000000000027E-2</v>
      </c>
      <c r="C99">
        <f>C98^(1/C88)-1</f>
        <v>2.710885853632683E-2</v>
      </c>
      <c r="D99">
        <f>D98^(1/D88)-1</f>
        <v>2.469898157465189E-2</v>
      </c>
    </row>
    <row r="100" spans="1:49" customFormat="1">
      <c r="A100" s="7" t="s">
        <v>5</v>
      </c>
      <c r="B100">
        <f>$B$3-B99</f>
        <v>-2.7755575615628914E-17</v>
      </c>
      <c r="C100">
        <f>$B$3-C99</f>
        <v>2.8911414636731692E-3</v>
      </c>
      <c r="D100">
        <f>$B$3-D99</f>
        <v>5.3010184253481085E-3</v>
      </c>
    </row>
    <row r="101" spans="1:49" s="17" customFormat="1">
      <c r="A101" s="17" t="s">
        <v>6</v>
      </c>
      <c r="B101" s="16">
        <f>B100/$B$3</f>
        <v>-9.2518585385429718E-16</v>
      </c>
      <c r="C101" s="16">
        <f>C100/$B$3</f>
        <v>9.6371382122438981E-2</v>
      </c>
      <c r="D101" s="16">
        <f>D100/$B$3</f>
        <v>0.17670061417827029</v>
      </c>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row>
    <row r="102" spans="1:49" s="17" customFormat="1">
      <c r="A102" s="17" t="s">
        <v>13</v>
      </c>
      <c r="B102" s="18">
        <f>B92/B97*100</f>
        <v>100</v>
      </c>
      <c r="C102" s="18">
        <f>C92/C97*100</f>
        <v>102.85075828899524</v>
      </c>
      <c r="D102" s="18">
        <f>D92/D97*100</f>
        <v>105.29535213943062</v>
      </c>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row>
    <row r="103" spans="1:49" customFormat="1">
      <c r="A103" s="7"/>
    </row>
    <row r="104" spans="1:49" customFormat="1">
      <c r="A104" s="7" t="s">
        <v>158</v>
      </c>
    </row>
    <row r="105" spans="1:49" customFormat="1">
      <c r="A105" s="7" t="s">
        <v>0</v>
      </c>
      <c r="B105" s="13">
        <v>0</v>
      </c>
      <c r="C105" s="13">
        <v>0.02</v>
      </c>
      <c r="D105" s="13">
        <v>0.04</v>
      </c>
    </row>
    <row r="106" spans="1:49" customFormat="1">
      <c r="A106" s="7" t="s">
        <v>25</v>
      </c>
      <c r="B106" s="13">
        <f>B105</f>
        <v>0</v>
      </c>
      <c r="C106" s="13">
        <f>C105</f>
        <v>0.02</v>
      </c>
      <c r="D106" s="13">
        <f>D105</f>
        <v>0.04</v>
      </c>
    </row>
    <row r="107" spans="1:49" customFormat="1">
      <c r="A107" s="7" t="s">
        <v>27</v>
      </c>
      <c r="B107" s="13">
        <f>(1+$B$3)*(1+B105)-1-B105</f>
        <v>3.0000000000000027E-2</v>
      </c>
      <c r="C107" s="13">
        <f>(1+$B$3)*(1+C105)-1-C105</f>
        <v>3.0599999999999978E-2</v>
      </c>
      <c r="D107" s="13">
        <f>(1+$B$3)*(1+D105)-1-D105</f>
        <v>3.1200000000000151E-2</v>
      </c>
    </row>
    <row r="108" spans="1:49" customFormat="1">
      <c r="A108" s="7" t="s">
        <v>3</v>
      </c>
      <c r="B108" s="13">
        <v>25</v>
      </c>
      <c r="C108" s="13">
        <v>25</v>
      </c>
      <c r="D108" s="13">
        <v>25</v>
      </c>
    </row>
    <row r="109" spans="1:49" customFormat="1">
      <c r="A109" s="7" t="s">
        <v>251</v>
      </c>
      <c r="B109" s="1">
        <f>1</f>
        <v>1</v>
      </c>
      <c r="C109" s="1">
        <f>1</f>
        <v>1</v>
      </c>
      <c r="D109" s="1">
        <f>1</f>
        <v>1</v>
      </c>
    </row>
    <row r="110" spans="1:49" customFormat="1">
      <c r="A110" s="7" t="s">
        <v>250</v>
      </c>
      <c r="B110" s="1">
        <f>(1+$B$3)*(1+B105)-1</f>
        <v>3.0000000000000027E-2</v>
      </c>
      <c r="C110" s="1">
        <f>(1+$B$3)*(1+C105)-1</f>
        <v>5.0599999999999978E-2</v>
      </c>
      <c r="D110" s="1">
        <f>(1+$B$3)*(1+D105)-1</f>
        <v>7.1200000000000152E-2</v>
      </c>
    </row>
    <row r="111" spans="1:49" customFormat="1">
      <c r="A111" s="7" t="s">
        <v>254</v>
      </c>
      <c r="B111" s="1">
        <f>B109*((1+B110)^B108)</f>
        <v>2.0937779296542138</v>
      </c>
      <c r="C111" s="1">
        <f>C109*((1+C110)^C108)</f>
        <v>3.4350646224686523</v>
      </c>
      <c r="D111" s="1">
        <f>D109*((1+D110)^D108)</f>
        <v>5.5816692749387347</v>
      </c>
    </row>
    <row r="112" spans="1:49" customFormat="1">
      <c r="A112" s="7" t="s">
        <v>258</v>
      </c>
      <c r="B112" s="1">
        <f>B111</f>
        <v>2.0937779296542138</v>
      </c>
      <c r="C112" s="1">
        <f>C111</f>
        <v>3.4350646224686523</v>
      </c>
      <c r="D112" s="1">
        <f>D111</f>
        <v>5.5816692749387347</v>
      </c>
    </row>
    <row r="113" spans="1:49" customFormat="1">
      <c r="A113" s="7" t="s">
        <v>253</v>
      </c>
      <c r="B113" s="1">
        <f>1</f>
        <v>1</v>
      </c>
      <c r="C113" s="1">
        <f>1</f>
        <v>1</v>
      </c>
      <c r="D113" s="1">
        <f>1</f>
        <v>1</v>
      </c>
    </row>
    <row r="114" spans="1:49" customFormat="1">
      <c r="A114" s="7" t="s">
        <v>26</v>
      </c>
      <c r="B114" s="1">
        <f>B106+B107*(1-$B$7)</f>
        <v>3.0000000000000027E-2</v>
      </c>
      <c r="C114" s="1">
        <f>C106+C107*(1-$B$7)</f>
        <v>5.0599999999999978E-2</v>
      </c>
      <c r="D114" s="1">
        <f>D106+D107*(1-$B$7)</f>
        <v>7.1200000000000152E-2</v>
      </c>
    </row>
    <row r="115" spans="1:49" customFormat="1">
      <c r="A115" s="7" t="s">
        <v>22</v>
      </c>
      <c r="B115">
        <f>B113*((1+B114)^B108)</f>
        <v>2.0937779296542138</v>
      </c>
      <c r="C115">
        <f>C113*((1+C114)^C108)</f>
        <v>3.4350646224686523</v>
      </c>
      <c r="D115">
        <f>D113*((1+D114)^D108)</f>
        <v>5.5816692749387347</v>
      </c>
    </row>
    <row r="116" spans="1:49" customFormat="1">
      <c r="A116" s="7" t="s">
        <v>23</v>
      </c>
      <c r="B116">
        <f>B113*B106*(1-(1+B114)^B108)/(1-(1+B114))</f>
        <v>0</v>
      </c>
      <c r="C116">
        <f>C113*C106*(1-(1+C114)^C108)/(1-(1+C114))</f>
        <v>0.96247613536310406</v>
      </c>
      <c r="D116">
        <f>D113*D106*(1-(1+D114)^D108)/(1-(1+D114))</f>
        <v>2.5739715027745649</v>
      </c>
    </row>
    <row r="117" spans="1:49" customFormat="1">
      <c r="A117" s="7" t="s">
        <v>21</v>
      </c>
      <c r="B117">
        <f>B115-B116*$B$8</f>
        <v>2.0937779296542138</v>
      </c>
      <c r="C117">
        <f>C115-C116*$B$8</f>
        <v>3.2618189181032937</v>
      </c>
      <c r="D117">
        <f>D115-D116*$B$8</f>
        <v>5.1183544044393132</v>
      </c>
    </row>
    <row r="118" spans="1:49" customFormat="1">
      <c r="A118" s="7" t="s">
        <v>24</v>
      </c>
      <c r="B118">
        <f>B117/((1+B105)^B108)</f>
        <v>2.0937779296542138</v>
      </c>
      <c r="C118">
        <f>C117/((1+C105)^C108)</f>
        <v>1.9881793246571109</v>
      </c>
      <c r="D118">
        <f>D117/((1+D105)^D108)</f>
        <v>1.9199807369957664</v>
      </c>
    </row>
    <row r="119" spans="1:49" customFormat="1">
      <c r="A119" s="7" t="s">
        <v>12</v>
      </c>
      <c r="B119">
        <f>B118^(1/B108)-1</f>
        <v>3.0000000000000027E-2</v>
      </c>
      <c r="C119">
        <f>C118^(1/C108)-1</f>
        <v>2.7870074434517056E-2</v>
      </c>
      <c r="D119">
        <f>D118^(1/D108)-1</f>
        <v>2.6435998334679356E-2</v>
      </c>
    </row>
    <row r="120" spans="1:49" customFormat="1">
      <c r="A120" s="7" t="s">
        <v>5</v>
      </c>
      <c r="B120">
        <f>$B$3-B119</f>
        <v>-2.7755575615628914E-17</v>
      </c>
      <c r="C120">
        <f>$B$3-C119</f>
        <v>2.129925565482943E-3</v>
      </c>
      <c r="D120">
        <f>$B$3-D119</f>
        <v>3.564001665320643E-3</v>
      </c>
    </row>
    <row r="121" spans="1:49" s="17" customFormat="1">
      <c r="A121" s="17" t="s">
        <v>6</v>
      </c>
      <c r="B121" s="16">
        <f>B120/$B$3</f>
        <v>-9.2518585385429718E-16</v>
      </c>
      <c r="C121" s="16">
        <f>C120/$B$3</f>
        <v>7.0997518849431437E-2</v>
      </c>
      <c r="D121" s="16">
        <f>D120/$B$3</f>
        <v>0.1188000555106881</v>
      </c>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row>
    <row r="122" spans="1:49" s="17" customFormat="1">
      <c r="A122" s="17" t="s">
        <v>13</v>
      </c>
      <c r="B122" s="18">
        <f>B112/B117*100</f>
        <v>100</v>
      </c>
      <c r="C122" s="18">
        <f>C112/C117*100</f>
        <v>105.31132195609739</v>
      </c>
      <c r="D122" s="18">
        <f>D112/D117*100</f>
        <v>109.05202793494671</v>
      </c>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row>
    <row r="123" spans="1:49" customFormat="1">
      <c r="A123" s="7"/>
    </row>
    <row r="124" spans="1:49" customFormat="1">
      <c r="A124" s="7" t="s">
        <v>168</v>
      </c>
    </row>
    <row r="125" spans="1:49" customFormat="1">
      <c r="A125" s="7" t="s">
        <v>0</v>
      </c>
      <c r="B125" s="13">
        <v>0</v>
      </c>
      <c r="C125" s="13">
        <v>0.02</v>
      </c>
      <c r="D125" s="13">
        <v>0.04</v>
      </c>
    </row>
    <row r="126" spans="1:49" customFormat="1">
      <c r="A126" s="7" t="s">
        <v>25</v>
      </c>
      <c r="B126" s="13">
        <f>B125</f>
        <v>0</v>
      </c>
      <c r="C126" s="13">
        <f>C125</f>
        <v>0.02</v>
      </c>
      <c r="D126" s="13">
        <f>D125</f>
        <v>0.04</v>
      </c>
    </row>
    <row r="127" spans="1:49" customFormat="1">
      <c r="A127" s="7" t="s">
        <v>27</v>
      </c>
      <c r="B127" s="13">
        <f>(1+$B$3)*(1+B125)-1-B125</f>
        <v>3.0000000000000027E-2</v>
      </c>
      <c r="C127" s="13">
        <f>(1+$B$3)*(1+C125)-1-C125</f>
        <v>3.0599999999999978E-2</v>
      </c>
      <c r="D127" s="13">
        <f>(1+$B$3)*(1+D125)-1-D125</f>
        <v>3.1200000000000151E-2</v>
      </c>
    </row>
    <row r="128" spans="1:49" customFormat="1">
      <c r="A128" s="7" t="s">
        <v>20</v>
      </c>
      <c r="B128" s="13">
        <v>0</v>
      </c>
      <c r="C128" s="13">
        <v>0</v>
      </c>
      <c r="D128" s="13">
        <v>0</v>
      </c>
    </row>
    <row r="129" spans="1:49" customFormat="1">
      <c r="A129" s="7" t="s">
        <v>3</v>
      </c>
      <c r="B129" s="13">
        <v>1</v>
      </c>
      <c r="C129" s="13">
        <v>1</v>
      </c>
      <c r="D129" s="13">
        <v>1</v>
      </c>
    </row>
    <row r="130" spans="1:49" customFormat="1">
      <c r="A130" s="7" t="s">
        <v>251</v>
      </c>
      <c r="B130" s="1">
        <f>1</f>
        <v>1</v>
      </c>
      <c r="C130" s="1">
        <f>1</f>
        <v>1</v>
      </c>
      <c r="D130" s="1">
        <f>1</f>
        <v>1</v>
      </c>
    </row>
    <row r="131" spans="1:49" customFormat="1">
      <c r="A131" s="7" t="s">
        <v>250</v>
      </c>
      <c r="B131" s="1">
        <f>(1+$B$3)*(1+B125)-1</f>
        <v>3.0000000000000027E-2</v>
      </c>
      <c r="C131" s="1">
        <f>(1+$B$3)*(1+C125)-1</f>
        <v>5.0599999999999978E-2</v>
      </c>
      <c r="D131" s="1">
        <f>(1+$B$3)*(1+D125)-1</f>
        <v>7.1200000000000152E-2</v>
      </c>
    </row>
    <row r="132" spans="1:49" customFormat="1">
      <c r="A132" s="7" t="s">
        <v>254</v>
      </c>
      <c r="B132" s="1">
        <f>B130*((1+B131)^B129)</f>
        <v>1.03</v>
      </c>
      <c r="C132" s="1">
        <f>C130*((1+C131)^C129)</f>
        <v>1.0506</v>
      </c>
      <c r="D132" s="1">
        <f>D130*((1+D131)^D129)</f>
        <v>1.0712000000000002</v>
      </c>
    </row>
    <row r="133" spans="1:49" customFormat="1">
      <c r="A133" s="7" t="s">
        <v>258</v>
      </c>
      <c r="B133" s="1">
        <f>B132</f>
        <v>1.03</v>
      </c>
      <c r="C133" s="1">
        <f>C132</f>
        <v>1.0506</v>
      </c>
      <c r="D133" s="1">
        <f>D132</f>
        <v>1.0712000000000002</v>
      </c>
    </row>
    <row r="134" spans="1:49" customFormat="1">
      <c r="A134" s="7" t="s">
        <v>253</v>
      </c>
      <c r="B134" s="1">
        <f>1</f>
        <v>1</v>
      </c>
      <c r="C134" s="1">
        <f>1</f>
        <v>1</v>
      </c>
      <c r="D134" s="1">
        <f>1</f>
        <v>1</v>
      </c>
    </row>
    <row r="135" spans="1:49" customFormat="1">
      <c r="A135" s="7" t="s">
        <v>26</v>
      </c>
      <c r="B135" s="1">
        <f>B126+B127*(1-$B$7)</f>
        <v>3.0000000000000027E-2</v>
      </c>
      <c r="C135" s="1">
        <f>C126+C127*(1-$B$7)</f>
        <v>5.0599999999999978E-2</v>
      </c>
      <c r="D135" s="1">
        <f>D126+D127*(1-$B$7)</f>
        <v>7.1200000000000152E-2</v>
      </c>
    </row>
    <row r="136" spans="1:49" customFormat="1">
      <c r="A136" s="7" t="s">
        <v>22</v>
      </c>
      <c r="B136">
        <f>B134*((1+B135)^B129)</f>
        <v>1.03</v>
      </c>
      <c r="C136">
        <f>C134*((1+C135)^C129)</f>
        <v>1.0506</v>
      </c>
      <c r="D136">
        <f>D134*((1+D135)^D129)</f>
        <v>1.0712000000000002</v>
      </c>
    </row>
    <row r="137" spans="1:49" customFormat="1">
      <c r="A137" s="7" t="s">
        <v>23</v>
      </c>
      <c r="B137">
        <f>B134*B126*(1-(1+B135)^B129)/(1-(1+B135))</f>
        <v>0</v>
      </c>
      <c r="C137">
        <f>C134*C126*(1-(1+C135)^C129)/(1-(1+C135))</f>
        <v>0.02</v>
      </c>
      <c r="D137">
        <f>D134*D126*(1-(1+D135)^D129)/(1-(1+D135))</f>
        <v>0.04</v>
      </c>
    </row>
    <row r="138" spans="1:49" customFormat="1">
      <c r="A138" s="7" t="s">
        <v>21</v>
      </c>
      <c r="B138">
        <f>B136-B137*B128</f>
        <v>1.03</v>
      </c>
      <c r="C138">
        <f>C136-C137*C128</f>
        <v>1.0506</v>
      </c>
      <c r="D138">
        <f>D136-D137*D128</f>
        <v>1.0712000000000002</v>
      </c>
    </row>
    <row r="139" spans="1:49" customFormat="1">
      <c r="A139" s="7" t="s">
        <v>24</v>
      </c>
      <c r="B139">
        <f>B138/((1+B125)^B129)</f>
        <v>1.03</v>
      </c>
      <c r="C139">
        <f>C138/((1+C125)^C129)</f>
        <v>1.03</v>
      </c>
      <c r="D139">
        <f>D138/((1+D125)^D129)</f>
        <v>1.03</v>
      </c>
    </row>
    <row r="140" spans="1:49" customFormat="1">
      <c r="A140" s="7" t="s">
        <v>12</v>
      </c>
      <c r="B140">
        <f>B139^(1/B129)-1</f>
        <v>3.0000000000000027E-2</v>
      </c>
      <c r="C140">
        <f>C139^(1/C129)-1</f>
        <v>3.0000000000000027E-2</v>
      </c>
      <c r="D140">
        <f>D139^(1/D129)-1</f>
        <v>3.0000000000000027E-2</v>
      </c>
    </row>
    <row r="141" spans="1:49" customFormat="1">
      <c r="A141" s="7" t="s">
        <v>5</v>
      </c>
      <c r="B141">
        <f>$B$3-B140</f>
        <v>-2.7755575615628914E-17</v>
      </c>
      <c r="C141">
        <f>$B$3-C140</f>
        <v>-2.7755575615628914E-17</v>
      </c>
      <c r="D141">
        <f>$B$3-D140</f>
        <v>-2.7755575615628914E-17</v>
      </c>
    </row>
    <row r="142" spans="1:49" s="17" customFormat="1">
      <c r="A142" s="17" t="s">
        <v>6</v>
      </c>
      <c r="B142" s="16">
        <f>B141/$B$3</f>
        <v>-9.2518585385429718E-16</v>
      </c>
      <c r="C142" s="16">
        <f>C141/$B$3</f>
        <v>-9.2518585385429718E-16</v>
      </c>
      <c r="D142" s="16">
        <f>D141/$B$3</f>
        <v>-9.2518585385429718E-16</v>
      </c>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row>
    <row r="143" spans="1:49" s="17" customFormat="1">
      <c r="A143" s="17" t="s">
        <v>13</v>
      </c>
      <c r="B143" s="18">
        <f>B133/B138*100</f>
        <v>100</v>
      </c>
      <c r="C143" s="18">
        <f>C133/C138*100</f>
        <v>100</v>
      </c>
      <c r="D143" s="18">
        <f>D133/D138*100</f>
        <v>100</v>
      </c>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row>
    <row r="144" spans="1:49" customFormat="1">
      <c r="A144" s="7"/>
    </row>
    <row r="145" spans="1:4" customFormat="1">
      <c r="A145" s="7" t="s">
        <v>169</v>
      </c>
    </row>
    <row r="146" spans="1:4" customFormat="1">
      <c r="A146" s="7" t="s">
        <v>0</v>
      </c>
      <c r="B146" s="13">
        <v>0</v>
      </c>
      <c r="C146" s="13">
        <v>0.02</v>
      </c>
      <c r="D146" s="13">
        <v>0.04</v>
      </c>
    </row>
    <row r="147" spans="1:4" customFormat="1">
      <c r="A147" s="7" t="s">
        <v>25</v>
      </c>
      <c r="B147" s="13">
        <f>B146</f>
        <v>0</v>
      </c>
      <c r="C147" s="13">
        <f>C146</f>
        <v>0.02</v>
      </c>
      <c r="D147" s="13">
        <f>D146</f>
        <v>0.04</v>
      </c>
    </row>
    <row r="148" spans="1:4" customFormat="1">
      <c r="A148" s="7" t="s">
        <v>27</v>
      </c>
      <c r="B148" s="13">
        <f>(1+$B$3)*(1+B146)-1-B146</f>
        <v>3.0000000000000027E-2</v>
      </c>
      <c r="C148" s="13">
        <f>(1+$B$3)*(1+C146)-1-C146</f>
        <v>3.0599999999999978E-2</v>
      </c>
      <c r="D148" s="13">
        <f>(1+$B$3)*(1+D146)-1-D146</f>
        <v>3.1200000000000151E-2</v>
      </c>
    </row>
    <row r="149" spans="1:4" customFormat="1">
      <c r="A149" s="7" t="s">
        <v>20</v>
      </c>
      <c r="B149" s="13">
        <v>0</v>
      </c>
      <c r="C149" s="13">
        <v>0</v>
      </c>
      <c r="D149" s="13">
        <v>0</v>
      </c>
    </row>
    <row r="150" spans="1:4" customFormat="1">
      <c r="A150" s="7" t="s">
        <v>3</v>
      </c>
      <c r="B150" s="13">
        <v>10</v>
      </c>
      <c r="C150" s="13">
        <v>10</v>
      </c>
      <c r="D150" s="13">
        <v>10</v>
      </c>
    </row>
    <row r="151" spans="1:4" customFormat="1">
      <c r="A151" s="7" t="s">
        <v>251</v>
      </c>
      <c r="B151" s="1">
        <f>1</f>
        <v>1</v>
      </c>
      <c r="C151" s="1">
        <f>1</f>
        <v>1</v>
      </c>
      <c r="D151" s="1">
        <f>1</f>
        <v>1</v>
      </c>
    </row>
    <row r="152" spans="1:4" customFormat="1">
      <c r="A152" s="7" t="s">
        <v>250</v>
      </c>
      <c r="B152" s="1">
        <f>(1+$B$3)*(1+B146)-1</f>
        <v>3.0000000000000027E-2</v>
      </c>
      <c r="C152" s="1">
        <f>(1+$B$3)*(1+C146)-1</f>
        <v>5.0599999999999978E-2</v>
      </c>
      <c r="D152" s="1">
        <f>(1+$B$3)*(1+D146)-1</f>
        <v>7.1200000000000152E-2</v>
      </c>
    </row>
    <row r="153" spans="1:4" customFormat="1">
      <c r="A153" s="7" t="s">
        <v>254</v>
      </c>
      <c r="B153" s="1">
        <f>B151*((1+B152)^B150)</f>
        <v>1.3439163793441218</v>
      </c>
      <c r="C153" s="1">
        <f>C151*((1+C152)^C150)</f>
        <v>1.6382265673600411</v>
      </c>
      <c r="D153" s="1">
        <f>D151*((1+D152)^D150)</f>
        <v>1.9893245399322921</v>
      </c>
    </row>
    <row r="154" spans="1:4" customFormat="1">
      <c r="A154" s="7" t="s">
        <v>258</v>
      </c>
      <c r="B154" s="1">
        <f>B153</f>
        <v>1.3439163793441218</v>
      </c>
      <c r="C154" s="1">
        <f>C153</f>
        <v>1.6382265673600411</v>
      </c>
      <c r="D154" s="1">
        <f>D153</f>
        <v>1.9893245399322921</v>
      </c>
    </row>
    <row r="155" spans="1:4" customFormat="1">
      <c r="A155" s="7" t="s">
        <v>253</v>
      </c>
      <c r="B155" s="1">
        <f>1</f>
        <v>1</v>
      </c>
      <c r="C155" s="1">
        <f>1</f>
        <v>1</v>
      </c>
      <c r="D155" s="1">
        <f>1</f>
        <v>1</v>
      </c>
    </row>
    <row r="156" spans="1:4" customFormat="1">
      <c r="A156" s="7" t="s">
        <v>26</v>
      </c>
      <c r="B156" s="1">
        <f>B147+B148*(1-$B$7)</f>
        <v>3.0000000000000027E-2</v>
      </c>
      <c r="C156" s="1">
        <f>C147+C148*(1-$B$7)</f>
        <v>5.0599999999999978E-2</v>
      </c>
      <c r="D156" s="1">
        <f>D147+D148*(1-$B$7)</f>
        <v>7.1200000000000152E-2</v>
      </c>
    </row>
    <row r="157" spans="1:4" customFormat="1">
      <c r="A157" s="7" t="s">
        <v>22</v>
      </c>
      <c r="B157">
        <f>B155*((1+B156)^B150)</f>
        <v>1.3439163793441218</v>
      </c>
      <c r="C157">
        <f>C155*((1+C156)^C150)</f>
        <v>1.6382265673600411</v>
      </c>
      <c r="D157">
        <f>D155*((1+D156)^D150)</f>
        <v>1.9893245399322921</v>
      </c>
    </row>
    <row r="158" spans="1:4" customFormat="1">
      <c r="A158" s="7" t="s">
        <v>23</v>
      </c>
      <c r="B158">
        <f>B155*B147*(1-(1+B156)^B150)/(1-(1+B156))</f>
        <v>0</v>
      </c>
      <c r="C158">
        <f>C155*C147*(1-(1+C156)^C150)/(1-(1+C156))</f>
        <v>0.25226346535970018</v>
      </c>
      <c r="D158">
        <f>D155*D147*(1-(1+D156)^D150)/(1-(1+D156))</f>
        <v>0.5558003033327471</v>
      </c>
    </row>
    <row r="159" spans="1:4" customFormat="1">
      <c r="A159" s="7" t="s">
        <v>21</v>
      </c>
      <c r="B159">
        <f>B157-B158*B149</f>
        <v>1.3439163793441218</v>
      </c>
      <c r="C159">
        <f>C157-C158*C149</f>
        <v>1.6382265673600411</v>
      </c>
      <c r="D159">
        <f>D157-D158*D149</f>
        <v>1.9893245399322921</v>
      </c>
    </row>
    <row r="160" spans="1:4" customFormat="1">
      <c r="A160" s="7" t="s">
        <v>24</v>
      </c>
      <c r="B160">
        <f>B159/((1+B146)^B150)</f>
        <v>1.3439163793441218</v>
      </c>
      <c r="C160">
        <f>C159/((1+C146)^C150)</f>
        <v>1.3439163793441213</v>
      </c>
      <c r="D160">
        <f>D159/((1+D146)^D150)</f>
        <v>1.3439163793441231</v>
      </c>
    </row>
    <row r="161" spans="1:49" customFormat="1">
      <c r="A161" s="7" t="s">
        <v>12</v>
      </c>
      <c r="B161">
        <f>B160^(1/B150)-1</f>
        <v>3.0000000000000027E-2</v>
      </c>
      <c r="C161">
        <f>C160^(1/C150)-1</f>
        <v>3.0000000000000027E-2</v>
      </c>
      <c r="D161">
        <f>D160^(1/D150)-1</f>
        <v>3.0000000000000027E-2</v>
      </c>
    </row>
    <row r="162" spans="1:49" customFormat="1">
      <c r="A162" s="7" t="s">
        <v>5</v>
      </c>
      <c r="B162">
        <f>$B$3-B161</f>
        <v>-2.7755575615628914E-17</v>
      </c>
      <c r="C162">
        <f>$B$3-C161</f>
        <v>-2.7755575615628914E-17</v>
      </c>
      <c r="D162">
        <f>$B$3-D161</f>
        <v>-2.7755575615628914E-17</v>
      </c>
    </row>
    <row r="163" spans="1:49" s="17" customFormat="1">
      <c r="A163" s="17" t="s">
        <v>6</v>
      </c>
      <c r="B163" s="16">
        <f>B162/$B$3</f>
        <v>-9.2518585385429718E-16</v>
      </c>
      <c r="C163" s="16">
        <f>C162/$B$3</f>
        <v>-9.2518585385429718E-16</v>
      </c>
      <c r="D163" s="16">
        <f>D162/$B$3</f>
        <v>-9.2518585385429718E-16</v>
      </c>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row>
    <row r="164" spans="1:49" s="17" customFormat="1">
      <c r="A164" s="17" t="s">
        <v>13</v>
      </c>
      <c r="B164" s="18">
        <f>B154/B159*100</f>
        <v>100</v>
      </c>
      <c r="C164" s="18">
        <f>C154/C159*100</f>
        <v>100</v>
      </c>
      <c r="D164" s="18">
        <f>D154/D159*100</f>
        <v>100</v>
      </c>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row>
    <row r="165" spans="1:49" customFormat="1">
      <c r="A165" s="7"/>
    </row>
    <row r="166" spans="1:49" customFormat="1">
      <c r="A166" s="7" t="s">
        <v>170</v>
      </c>
    </row>
    <row r="167" spans="1:49" customFormat="1">
      <c r="A167" s="7" t="s">
        <v>0</v>
      </c>
      <c r="B167" s="13">
        <v>0</v>
      </c>
      <c r="C167" s="13">
        <v>0.02</v>
      </c>
      <c r="D167" s="13">
        <v>0.04</v>
      </c>
    </row>
    <row r="168" spans="1:49" customFormat="1">
      <c r="A168" s="7" t="s">
        <v>25</v>
      </c>
      <c r="B168" s="13">
        <f>B167</f>
        <v>0</v>
      </c>
      <c r="C168" s="13">
        <f>C167</f>
        <v>0.02</v>
      </c>
      <c r="D168" s="13">
        <f>D167</f>
        <v>0.04</v>
      </c>
    </row>
    <row r="169" spans="1:49" customFormat="1">
      <c r="A169" s="7" t="s">
        <v>27</v>
      </c>
      <c r="B169" s="13">
        <f>(1+$B$3)*(1+B167)-1-B167</f>
        <v>3.0000000000000027E-2</v>
      </c>
      <c r="C169" s="13">
        <f>(1+$B$3)*(1+C167)-1-C167</f>
        <v>3.0599999999999978E-2</v>
      </c>
      <c r="D169" s="13">
        <f>(1+$B$3)*(1+D167)-1-D167</f>
        <v>3.1200000000000151E-2</v>
      </c>
    </row>
    <row r="170" spans="1:49" customFormat="1">
      <c r="A170" s="7" t="s">
        <v>20</v>
      </c>
      <c r="B170" s="13">
        <v>0</v>
      </c>
      <c r="C170" s="13">
        <v>0</v>
      </c>
      <c r="D170" s="13">
        <v>0</v>
      </c>
    </row>
    <row r="171" spans="1:49" customFormat="1">
      <c r="A171" s="7" t="s">
        <v>3</v>
      </c>
      <c r="B171" s="13">
        <v>25</v>
      </c>
      <c r="C171" s="13">
        <v>25</v>
      </c>
      <c r="D171" s="13">
        <v>25</v>
      </c>
    </row>
    <row r="172" spans="1:49" customFormat="1">
      <c r="A172" s="7" t="s">
        <v>251</v>
      </c>
      <c r="B172" s="1">
        <f>1</f>
        <v>1</v>
      </c>
      <c r="C172" s="1">
        <f>1</f>
        <v>1</v>
      </c>
      <c r="D172" s="1">
        <f>1</f>
        <v>1</v>
      </c>
    </row>
    <row r="173" spans="1:49" customFormat="1">
      <c r="A173" s="7" t="s">
        <v>250</v>
      </c>
      <c r="B173" s="1">
        <f>(1+$B$3)*(1+B167)-1</f>
        <v>3.0000000000000027E-2</v>
      </c>
      <c r="C173" s="1">
        <f>(1+$B$3)*(1+C167)-1</f>
        <v>5.0599999999999978E-2</v>
      </c>
      <c r="D173" s="1">
        <f>(1+$B$3)*(1+D167)-1</f>
        <v>7.1200000000000152E-2</v>
      </c>
    </row>
    <row r="174" spans="1:49" customFormat="1">
      <c r="A174" s="7" t="s">
        <v>254</v>
      </c>
      <c r="B174" s="1">
        <f>B172*((1+B173)^B171)</f>
        <v>2.0937779296542138</v>
      </c>
      <c r="C174" s="1">
        <f>C172*((1+C173)^C171)</f>
        <v>3.4350646224686523</v>
      </c>
      <c r="D174" s="1">
        <f>D172*((1+D173)^D171)</f>
        <v>5.5816692749387347</v>
      </c>
    </row>
    <row r="175" spans="1:49" customFormat="1">
      <c r="A175" s="7" t="s">
        <v>258</v>
      </c>
      <c r="B175" s="1">
        <f>B174</f>
        <v>2.0937779296542138</v>
      </c>
      <c r="C175" s="1">
        <f>C174</f>
        <v>3.4350646224686523</v>
      </c>
      <c r="D175" s="1">
        <f>D174</f>
        <v>5.5816692749387347</v>
      </c>
    </row>
    <row r="176" spans="1:49" customFormat="1">
      <c r="A176" s="7" t="s">
        <v>253</v>
      </c>
      <c r="B176" s="1">
        <f>1</f>
        <v>1</v>
      </c>
      <c r="C176" s="1">
        <f>1</f>
        <v>1</v>
      </c>
      <c r="D176" s="1">
        <f>1</f>
        <v>1</v>
      </c>
    </row>
    <row r="177" spans="1:49" customFormat="1">
      <c r="A177" s="7" t="s">
        <v>26</v>
      </c>
      <c r="B177" s="1">
        <f>B168+B169*(1-$B$7)</f>
        <v>3.0000000000000027E-2</v>
      </c>
      <c r="C177" s="1">
        <f>C168+C169*(1-$B$7)</f>
        <v>5.0599999999999978E-2</v>
      </c>
      <c r="D177" s="1">
        <f>D168+D169*(1-$B$7)</f>
        <v>7.1200000000000152E-2</v>
      </c>
    </row>
    <row r="178" spans="1:49" customFormat="1">
      <c r="A178" s="7" t="s">
        <v>22</v>
      </c>
      <c r="B178">
        <f>B176*((1+B177)^B171)</f>
        <v>2.0937779296542138</v>
      </c>
      <c r="C178">
        <f>C176*((1+C177)^C171)</f>
        <v>3.4350646224686523</v>
      </c>
      <c r="D178">
        <f>D176*((1+D177)^D171)</f>
        <v>5.5816692749387347</v>
      </c>
    </row>
    <row r="179" spans="1:49" customFormat="1">
      <c r="A179" s="7" t="s">
        <v>23</v>
      </c>
      <c r="B179">
        <f>B176*B168*(1-(1+B177)^B171)/(1-(1+B177))</f>
        <v>0</v>
      </c>
      <c r="C179">
        <f>C176*C168*(1-(1+C177)^C171)/(1-(1+C177))</f>
        <v>0.96247613536310406</v>
      </c>
      <c r="D179">
        <f>D176*D168*(1-(1+D177)^D171)/(1-(1+D177))</f>
        <v>2.5739715027745649</v>
      </c>
    </row>
    <row r="180" spans="1:49" customFormat="1">
      <c r="A180" s="7" t="s">
        <v>21</v>
      </c>
      <c r="B180">
        <f>B178-B179*B170</f>
        <v>2.0937779296542138</v>
      </c>
      <c r="C180">
        <f>C178-C179*C170</f>
        <v>3.4350646224686523</v>
      </c>
      <c r="D180">
        <f>D178-D179*D170</f>
        <v>5.5816692749387347</v>
      </c>
    </row>
    <row r="181" spans="1:49" customFormat="1">
      <c r="A181" s="7" t="s">
        <v>24</v>
      </c>
      <c r="B181">
        <f>B180/((1+B167)^B171)</f>
        <v>2.0937779296542138</v>
      </c>
      <c r="C181">
        <f>C180/((1+C167)^C171)</f>
        <v>2.0937779296542129</v>
      </c>
      <c r="D181">
        <f>D180/((1+D167)^D171)</f>
        <v>2.0937779296542187</v>
      </c>
    </row>
    <row r="182" spans="1:49" customFormat="1">
      <c r="A182" s="7" t="s">
        <v>12</v>
      </c>
      <c r="B182">
        <f>B181^(1/B171)-1</f>
        <v>3.0000000000000027E-2</v>
      </c>
      <c r="C182">
        <f>C181^(1/C171)-1</f>
        <v>3.0000000000000027E-2</v>
      </c>
      <c r="D182">
        <f>D181^(1/D171)-1</f>
        <v>3.0000000000000027E-2</v>
      </c>
    </row>
    <row r="183" spans="1:49" customFormat="1">
      <c r="A183" s="7" t="s">
        <v>5</v>
      </c>
      <c r="B183">
        <f>$B$3-B182</f>
        <v>-2.7755575615628914E-17</v>
      </c>
      <c r="C183">
        <f>$B$3-C182</f>
        <v>-2.7755575615628914E-17</v>
      </c>
      <c r="D183">
        <f>$B$3-D182</f>
        <v>-2.7755575615628914E-17</v>
      </c>
    </row>
    <row r="184" spans="1:49" s="17" customFormat="1">
      <c r="A184" s="17" t="s">
        <v>6</v>
      </c>
      <c r="B184" s="16">
        <f>B183/$B$3</f>
        <v>-9.2518585385429718E-16</v>
      </c>
      <c r="C184" s="16">
        <f>C183/$B$3</f>
        <v>-9.2518585385429718E-16</v>
      </c>
      <c r="D184" s="16">
        <f>D183/$B$3</f>
        <v>-9.2518585385429718E-16</v>
      </c>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row>
    <row r="185" spans="1:49" s="17" customFormat="1">
      <c r="A185" s="17" t="s">
        <v>13</v>
      </c>
      <c r="B185" s="18">
        <f>B175/B180*100</f>
        <v>100</v>
      </c>
      <c r="C185" s="18">
        <f>C175/C180*100</f>
        <v>100</v>
      </c>
      <c r="D185" s="18">
        <f>D175/D180*100</f>
        <v>100</v>
      </c>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row>
    <row r="186" spans="1:49" customFormat="1">
      <c r="A186" s="7"/>
    </row>
    <row r="187" spans="1:49" customFormat="1">
      <c r="A187" s="2" t="s">
        <v>281</v>
      </c>
    </row>
    <row r="188" spans="1:49" customFormat="1">
      <c r="A188" t="s">
        <v>302</v>
      </c>
    </row>
    <row r="189" spans="1:49" customFormat="1">
      <c r="A189" s="7" t="s">
        <v>274</v>
      </c>
      <c r="B189" s="2" t="s">
        <v>73</v>
      </c>
      <c r="C189" s="2" t="s">
        <v>74</v>
      </c>
      <c r="D189" s="2" t="s">
        <v>75</v>
      </c>
      <c r="E189" s="2" t="s">
        <v>76</v>
      </c>
      <c r="F189" s="2" t="s">
        <v>77</v>
      </c>
      <c r="G189" s="2" t="s">
        <v>78</v>
      </c>
      <c r="H189" s="2" t="s">
        <v>79</v>
      </c>
      <c r="I189" s="2" t="s">
        <v>32</v>
      </c>
      <c r="J189" s="2" t="s">
        <v>73</v>
      </c>
      <c r="K189" s="2" t="s">
        <v>74</v>
      </c>
      <c r="L189" s="2" t="s">
        <v>32</v>
      </c>
      <c r="M189" s="2" t="s">
        <v>73</v>
      </c>
      <c r="N189" s="2" t="s">
        <v>75</v>
      </c>
      <c r="O189" s="2" t="s">
        <v>76</v>
      </c>
      <c r="P189" s="2" t="s">
        <v>77</v>
      </c>
      <c r="Q189" s="2" t="s">
        <v>78</v>
      </c>
      <c r="R189" s="2" t="s">
        <v>79</v>
      </c>
      <c r="S189" s="7"/>
    </row>
    <row r="190" spans="1:49" customFormat="1">
      <c r="A190" s="7" t="s">
        <v>275</v>
      </c>
      <c r="B190" s="2" t="s">
        <v>73</v>
      </c>
      <c r="C190" s="2" t="s">
        <v>73</v>
      </c>
      <c r="D190" s="2" t="s">
        <v>73</v>
      </c>
      <c r="E190" s="2" t="s">
        <v>73</v>
      </c>
      <c r="F190" s="2" t="s">
        <v>73</v>
      </c>
      <c r="G190" s="2" t="s">
        <v>73</v>
      </c>
      <c r="H190" s="2" t="s">
        <v>73</v>
      </c>
      <c r="I190" s="2" t="s">
        <v>73</v>
      </c>
      <c r="J190" s="2" t="s">
        <v>74</v>
      </c>
      <c r="K190" s="2" t="s">
        <v>74</v>
      </c>
      <c r="L190" s="2" t="s">
        <v>74</v>
      </c>
      <c r="M190" s="2" t="s">
        <v>75</v>
      </c>
      <c r="N190" s="2" t="s">
        <v>75</v>
      </c>
      <c r="O190" s="2" t="s">
        <v>75</v>
      </c>
      <c r="P190" s="2" t="s">
        <v>75</v>
      </c>
      <c r="Q190" s="2" t="s">
        <v>75</v>
      </c>
      <c r="R190" s="2" t="s">
        <v>75</v>
      </c>
      <c r="S190" s="7"/>
    </row>
    <row r="191" spans="1:49" customFormat="1">
      <c r="A191" s="7" t="s">
        <v>29</v>
      </c>
      <c r="B191" s="40">
        <v>0</v>
      </c>
      <c r="C191" s="40">
        <f>INDEX(SystemParamValues,MATCH("BasicDivRate",ParamNames,0),MATCH($B$2,SystemNames,0))</f>
        <v>0</v>
      </c>
      <c r="D191" s="40">
        <f>INDEX(SystemParamValues,MATCH("HigherDivRate",ParamNames,0),MATCH($B$2,SystemNames,0))</f>
        <v>0.25</v>
      </c>
      <c r="E191" s="40">
        <f>INDEX(SystemParamValues,MATCH("MTROnCBTaper1Kid",ParamNames,0),MATCH($B$2,SystemNames,0))-INDEX(SystemParamValues,MATCH("HigherRate",ParamNames,0),MATCH($B$2,SystemNames,0))+INDEX(SystemParamValues,MATCH("HigherDivRate",ParamNames,0),MATCH($B$2,SystemNames,0))</f>
        <v>0.35763999999999996</v>
      </c>
      <c r="F191" s="40">
        <f>INDEX(SystemParamValues,MATCH("MTROnCBTaper2Kids",ParamNames,0),MATCH($B$2,SystemNames,0))-INDEX(SystemParamValues,MATCH("HigherRate",ParamNames,0),MATCH($B$2,SystemNames,0))+INDEX(SystemParamValues,MATCH("HigherDivRate",ParamNames,0),MATCH($B$2,SystemNames,0))</f>
        <v>0.42888000000000004</v>
      </c>
      <c r="G191" s="40">
        <f>INDEX(SystemParamValues,MATCH("MTROnPATaper",ParamNames,0),MATCH($B$2,SystemNames,0))-INDEX(SystemParamValues,MATCH("HigherRate",ParamNames,0),MATCH($B$2,SystemNames,0))+INDEX(SystemParamValues,MATCH("HigherDivRate",ParamNames,0),MATCH($B$2,SystemNames,0))</f>
        <v>0.44999999999999996</v>
      </c>
      <c r="H191" s="40">
        <f>INDEX(SystemParamValues,MATCH("AdditionalDivRate",ParamNames,0),MATCH($B$2,SystemNames,0))</f>
        <v>0.30555555555000002</v>
      </c>
      <c r="I191" s="40">
        <f>INDEX(SystemParamValues,MATCH("BasicDivRate",ParamNames,0),MATCH($B$2,SystemNames,0))+INDEX(SystemParamValues,MATCH("TaxCredTaperRate",ParamNames,0),MATCH($B$2,SystemNames,0))</f>
        <v>0.41</v>
      </c>
      <c r="J191" s="40">
        <v>0</v>
      </c>
      <c r="K191" s="40">
        <f>INDEX(SystemParamValues,MATCH("BasicDivRate",ParamNames,0),MATCH($B$2,SystemNames,0))</f>
        <v>0</v>
      </c>
      <c r="L191" s="40">
        <f>INDEX(SystemParamValues,MATCH("BasicDivRate",ParamNames,0),MATCH($B$2,SystemNames,0))+INDEX(SystemParamValues,MATCH("TaxCredTaperRate",ParamNames,0),MATCH($B$2,SystemNames,0))</f>
        <v>0.41</v>
      </c>
      <c r="M191" s="40">
        <v>0</v>
      </c>
      <c r="N191" s="40">
        <f>INDEX(SystemParamValues,MATCH("HigherDivRate",ParamNames,0),MATCH($B$2,SystemNames,0))</f>
        <v>0.25</v>
      </c>
      <c r="O191" s="40">
        <f>INDEX(SystemParamValues,MATCH("MTROnCBTaper1Kid",ParamNames,0),MATCH($B$2,SystemNames,0))-INDEX(SystemParamValues,MATCH("HigherRate",ParamNames,0),MATCH($B$2,SystemNames,0))+INDEX(SystemParamValues,MATCH("HigherDivRate",ParamNames,0),MATCH($B$2,SystemNames,0))</f>
        <v>0.35763999999999996</v>
      </c>
      <c r="P191" s="40">
        <f>INDEX(SystemParamValues,MATCH("MTROnCBTaper2Kids",ParamNames,0),MATCH($B$2,SystemNames,0))-INDEX(SystemParamValues,MATCH("HigherRate",ParamNames,0),MATCH($B$2,SystemNames,0))+INDEX(SystemParamValues,MATCH("HigherDivRate",ParamNames,0),MATCH($B$2,SystemNames,0))</f>
        <v>0.42888000000000004</v>
      </c>
      <c r="Q191" s="40">
        <f>INDEX(SystemParamValues,MATCH("MTROnPATaper",ParamNames,0),MATCH($B$2,SystemNames,0))-INDEX(SystemParamValues,MATCH("HigherRate",ParamNames,0),MATCH($B$2,SystemNames,0))+INDEX(SystemParamValues,MATCH("HigherDivRate",ParamNames,0),MATCH($B$2,SystemNames,0))</f>
        <v>0.44999999999999996</v>
      </c>
      <c r="R191" s="40">
        <f>INDEX(SystemParamValues,MATCH("AdditionalDivRate",ParamNames,0),MATCH($B$2,SystemNames,0))</f>
        <v>0.30555555555000002</v>
      </c>
      <c r="S191" s="7"/>
    </row>
    <row r="192" spans="1:49" customFormat="1">
      <c r="A192" s="7" t="s">
        <v>20</v>
      </c>
      <c r="B192" s="40">
        <v>0</v>
      </c>
      <c r="C192" s="40">
        <v>0</v>
      </c>
      <c r="D192" s="40">
        <v>0</v>
      </c>
      <c r="E192" s="40">
        <v>0</v>
      </c>
      <c r="F192" s="40">
        <v>0</v>
      </c>
      <c r="G192" s="40">
        <v>0</v>
      </c>
      <c r="H192" s="40">
        <v>0</v>
      </c>
      <c r="I192" s="40">
        <v>0</v>
      </c>
      <c r="J192" s="40">
        <f>INDEX(SystemParamValues,MATCH("CGTBasicRate",ParamNames,0),MATCH($B$2,SystemNames,0))</f>
        <v>0.18</v>
      </c>
      <c r="K192" s="40">
        <f>INDEX(SystemParamValues,MATCH("CGTBasicRate",ParamNames,0),MATCH($B$2,SystemNames,0))</f>
        <v>0.18</v>
      </c>
      <c r="L192" s="40">
        <f>INDEX(SystemParamValues,MATCH("CGTBasicRate",ParamNames,0),MATCH($B$2,SystemNames,0))</f>
        <v>0.18</v>
      </c>
      <c r="M192" s="40">
        <f t="shared" ref="M192:R192" si="0">INDEX(SystemParamValues,MATCH("CGTHigherRate",ParamNames,0),MATCH($B$2,SystemNames,0))</f>
        <v>0.28000000000000003</v>
      </c>
      <c r="N192" s="40">
        <f t="shared" si="0"/>
        <v>0.28000000000000003</v>
      </c>
      <c r="O192" s="40">
        <f t="shared" si="0"/>
        <v>0.28000000000000003</v>
      </c>
      <c r="P192" s="40">
        <f t="shared" si="0"/>
        <v>0.28000000000000003</v>
      </c>
      <c r="Q192" s="40">
        <f t="shared" si="0"/>
        <v>0.28000000000000003</v>
      </c>
      <c r="R192" s="40">
        <f t="shared" si="0"/>
        <v>0.28000000000000003</v>
      </c>
      <c r="S192" s="7"/>
    </row>
    <row r="193" spans="1:49" customFormat="1">
      <c r="A193" s="7" t="s">
        <v>251</v>
      </c>
      <c r="B193" s="1">
        <f>1</f>
        <v>1</v>
      </c>
      <c r="C193" s="1">
        <f>1</f>
        <v>1</v>
      </c>
      <c r="D193" s="1">
        <f>1</f>
        <v>1</v>
      </c>
      <c r="E193" s="1">
        <f>1</f>
        <v>1</v>
      </c>
      <c r="F193" s="1">
        <f>1</f>
        <v>1</v>
      </c>
      <c r="G193" s="1">
        <f>1</f>
        <v>1</v>
      </c>
      <c r="H193" s="1">
        <f>1</f>
        <v>1</v>
      </c>
      <c r="I193" s="1">
        <f>1</f>
        <v>1</v>
      </c>
      <c r="J193" s="1">
        <f>1</f>
        <v>1</v>
      </c>
      <c r="K193" s="1">
        <f>1</f>
        <v>1</v>
      </c>
      <c r="L193" s="1">
        <f>1</f>
        <v>1</v>
      </c>
      <c r="M193" s="1">
        <f>1</f>
        <v>1</v>
      </c>
      <c r="N193" s="1">
        <f>1</f>
        <v>1</v>
      </c>
      <c r="O193" s="1">
        <f>1</f>
        <v>1</v>
      </c>
      <c r="P193" s="1">
        <f>1</f>
        <v>1</v>
      </c>
      <c r="Q193" s="1">
        <f>1</f>
        <v>1</v>
      </c>
      <c r="R193" s="1">
        <f>1</f>
        <v>1</v>
      </c>
      <c r="S193" s="7"/>
    </row>
    <row r="194" spans="1:49" customFormat="1">
      <c r="A194" s="7" t="s">
        <v>250</v>
      </c>
      <c r="B194" s="1">
        <f t="shared" ref="B194:R194" si="1">(1+$B$3)*(1+$B$4)-1</f>
        <v>5.0599999999999978E-2</v>
      </c>
      <c r="C194" s="1">
        <f t="shared" si="1"/>
        <v>5.0599999999999978E-2</v>
      </c>
      <c r="D194" s="1">
        <f t="shared" si="1"/>
        <v>5.0599999999999978E-2</v>
      </c>
      <c r="E194" s="1">
        <f t="shared" si="1"/>
        <v>5.0599999999999978E-2</v>
      </c>
      <c r="F194" s="1">
        <f t="shared" si="1"/>
        <v>5.0599999999999978E-2</v>
      </c>
      <c r="G194" s="1">
        <f t="shared" si="1"/>
        <v>5.0599999999999978E-2</v>
      </c>
      <c r="H194" s="1">
        <f t="shared" si="1"/>
        <v>5.0599999999999978E-2</v>
      </c>
      <c r="I194" s="1">
        <f t="shared" si="1"/>
        <v>5.0599999999999978E-2</v>
      </c>
      <c r="J194" s="1">
        <f t="shared" si="1"/>
        <v>5.0599999999999978E-2</v>
      </c>
      <c r="K194" s="1">
        <f t="shared" si="1"/>
        <v>5.0599999999999978E-2</v>
      </c>
      <c r="L194" s="1">
        <f t="shared" si="1"/>
        <v>5.0599999999999978E-2</v>
      </c>
      <c r="M194" s="1">
        <f t="shared" si="1"/>
        <v>5.0599999999999978E-2</v>
      </c>
      <c r="N194" s="1">
        <f t="shared" si="1"/>
        <v>5.0599999999999978E-2</v>
      </c>
      <c r="O194" s="1">
        <f t="shared" si="1"/>
        <v>5.0599999999999978E-2</v>
      </c>
      <c r="P194" s="1">
        <f t="shared" si="1"/>
        <v>5.0599999999999978E-2</v>
      </c>
      <c r="Q194" s="1">
        <f t="shared" si="1"/>
        <v>5.0599999999999978E-2</v>
      </c>
      <c r="R194" s="1">
        <f t="shared" si="1"/>
        <v>5.0599999999999978E-2</v>
      </c>
      <c r="S194" s="7"/>
    </row>
    <row r="195" spans="1:49" customFormat="1">
      <c r="A195" s="7" t="s">
        <v>254</v>
      </c>
      <c r="B195" s="1">
        <f t="shared" ref="B195:L195" si="2">B193*((1+B194)^$B$9)</f>
        <v>1.0506</v>
      </c>
      <c r="C195" s="1">
        <f t="shared" si="2"/>
        <v>1.0506</v>
      </c>
      <c r="D195" s="1">
        <f t="shared" si="2"/>
        <v>1.0506</v>
      </c>
      <c r="E195" s="1">
        <f t="shared" si="2"/>
        <v>1.0506</v>
      </c>
      <c r="F195" s="1">
        <f t="shared" si="2"/>
        <v>1.0506</v>
      </c>
      <c r="G195" s="1">
        <f t="shared" si="2"/>
        <v>1.0506</v>
      </c>
      <c r="H195" s="1">
        <f t="shared" si="2"/>
        <v>1.0506</v>
      </c>
      <c r="I195" s="1">
        <f t="shared" si="2"/>
        <v>1.0506</v>
      </c>
      <c r="J195" s="1">
        <f t="shared" si="2"/>
        <v>1.0506</v>
      </c>
      <c r="K195" s="1">
        <f t="shared" si="2"/>
        <v>1.0506</v>
      </c>
      <c r="L195" s="1">
        <f t="shared" si="2"/>
        <v>1.0506</v>
      </c>
      <c r="M195" s="1">
        <f t="shared" ref="M195:R195" si="3">M193*((1+M194)^$B$9)</f>
        <v>1.0506</v>
      </c>
      <c r="N195" s="1">
        <f t="shared" si="3"/>
        <v>1.0506</v>
      </c>
      <c r="O195" s="1">
        <f t="shared" si="3"/>
        <v>1.0506</v>
      </c>
      <c r="P195" s="1">
        <f t="shared" si="3"/>
        <v>1.0506</v>
      </c>
      <c r="Q195" s="1">
        <f t="shared" si="3"/>
        <v>1.0506</v>
      </c>
      <c r="R195" s="1">
        <f t="shared" si="3"/>
        <v>1.0506</v>
      </c>
      <c r="S195" s="7"/>
    </row>
    <row r="196" spans="1:49" customFormat="1">
      <c r="A196" s="7" t="s">
        <v>258</v>
      </c>
      <c r="B196" s="1">
        <f t="shared" ref="B196:L196" si="4">B195</f>
        <v>1.0506</v>
      </c>
      <c r="C196" s="1">
        <f t="shared" si="4"/>
        <v>1.0506</v>
      </c>
      <c r="D196" s="1">
        <f t="shared" si="4"/>
        <v>1.0506</v>
      </c>
      <c r="E196" s="1">
        <f t="shared" si="4"/>
        <v>1.0506</v>
      </c>
      <c r="F196" s="1">
        <f t="shared" si="4"/>
        <v>1.0506</v>
      </c>
      <c r="G196" s="1">
        <f t="shared" si="4"/>
        <v>1.0506</v>
      </c>
      <c r="H196" s="1">
        <f t="shared" si="4"/>
        <v>1.0506</v>
      </c>
      <c r="I196" s="1">
        <f t="shared" si="4"/>
        <v>1.0506</v>
      </c>
      <c r="J196" s="1">
        <f t="shared" si="4"/>
        <v>1.0506</v>
      </c>
      <c r="K196" s="1">
        <f t="shared" si="4"/>
        <v>1.0506</v>
      </c>
      <c r="L196" s="1">
        <f t="shared" si="4"/>
        <v>1.0506</v>
      </c>
      <c r="M196" s="1">
        <f t="shared" ref="M196:R196" si="5">M195</f>
        <v>1.0506</v>
      </c>
      <c r="N196" s="1">
        <f t="shared" si="5"/>
        <v>1.0506</v>
      </c>
      <c r="O196" s="1">
        <f t="shared" si="5"/>
        <v>1.0506</v>
      </c>
      <c r="P196" s="1">
        <f t="shared" si="5"/>
        <v>1.0506</v>
      </c>
      <c r="Q196" s="1">
        <f t="shared" si="5"/>
        <v>1.0506</v>
      </c>
      <c r="R196" s="1">
        <f t="shared" si="5"/>
        <v>1.0506</v>
      </c>
      <c r="S196" s="7"/>
    </row>
    <row r="197" spans="1:49" customFormat="1">
      <c r="A197" s="7" t="s">
        <v>253</v>
      </c>
      <c r="B197" s="1">
        <f>1</f>
        <v>1</v>
      </c>
      <c r="C197" s="1">
        <f>1</f>
        <v>1</v>
      </c>
      <c r="D197" s="1">
        <f>1</f>
        <v>1</v>
      </c>
      <c r="E197" s="1">
        <f>1</f>
        <v>1</v>
      </c>
      <c r="F197" s="1">
        <f>1</f>
        <v>1</v>
      </c>
      <c r="G197" s="1">
        <f>1</f>
        <v>1</v>
      </c>
      <c r="H197" s="1">
        <f>1</f>
        <v>1</v>
      </c>
      <c r="I197" s="1">
        <f>1</f>
        <v>1</v>
      </c>
      <c r="J197" s="1">
        <f>1</f>
        <v>1</v>
      </c>
      <c r="K197" s="1">
        <f>1</f>
        <v>1</v>
      </c>
      <c r="L197" s="1">
        <f>1</f>
        <v>1</v>
      </c>
      <c r="M197" s="1">
        <f>1</f>
        <v>1</v>
      </c>
      <c r="N197" s="1">
        <f>1</f>
        <v>1</v>
      </c>
      <c r="O197" s="1">
        <f>1</f>
        <v>1</v>
      </c>
      <c r="P197" s="1">
        <f>1</f>
        <v>1</v>
      </c>
      <c r="Q197" s="1">
        <f>1</f>
        <v>1</v>
      </c>
      <c r="R197" s="1">
        <f>1</f>
        <v>1</v>
      </c>
      <c r="S197" s="7"/>
    </row>
    <row r="198" spans="1:49" customFormat="1">
      <c r="A198" s="7" t="s">
        <v>26</v>
      </c>
      <c r="B198" s="1">
        <f t="shared" ref="B198:L198" si="6">$B$5+$B$6*(1-B191)</f>
        <v>5.0599999999999978E-2</v>
      </c>
      <c r="C198" s="1">
        <f t="shared" si="6"/>
        <v>5.0599999999999978E-2</v>
      </c>
      <c r="D198" s="1">
        <f t="shared" si="6"/>
        <v>4.2949999999999988E-2</v>
      </c>
      <c r="E198" s="1">
        <f t="shared" si="6"/>
        <v>3.9656215999999987E-2</v>
      </c>
      <c r="F198" s="1">
        <f t="shared" si="6"/>
        <v>3.7476271999999991E-2</v>
      </c>
      <c r="G198" s="1">
        <f t="shared" si="6"/>
        <v>3.6829999999999988E-2</v>
      </c>
      <c r="H198" s="1">
        <f t="shared" si="6"/>
        <v>4.1250000000169984E-2</v>
      </c>
      <c r="I198" s="1">
        <f t="shared" si="6"/>
        <v>3.8053999999999991E-2</v>
      </c>
      <c r="J198" s="1">
        <f t="shared" si="6"/>
        <v>5.0599999999999978E-2</v>
      </c>
      <c r="K198" s="1">
        <f t="shared" si="6"/>
        <v>5.0599999999999978E-2</v>
      </c>
      <c r="L198" s="1">
        <f t="shared" si="6"/>
        <v>3.8053999999999991E-2</v>
      </c>
      <c r="M198" s="1">
        <f t="shared" ref="M198:R198" si="7">$B$5+$B$6*(1-M191)</f>
        <v>5.0599999999999978E-2</v>
      </c>
      <c r="N198" s="1">
        <f t="shared" si="7"/>
        <v>4.2949999999999988E-2</v>
      </c>
      <c r="O198" s="1">
        <f t="shared" si="7"/>
        <v>3.9656215999999987E-2</v>
      </c>
      <c r="P198" s="1">
        <f t="shared" si="7"/>
        <v>3.7476271999999991E-2</v>
      </c>
      <c r="Q198" s="1">
        <f t="shared" si="7"/>
        <v>3.6829999999999988E-2</v>
      </c>
      <c r="R198" s="1">
        <f t="shared" si="7"/>
        <v>4.1250000000169984E-2</v>
      </c>
      <c r="S198" s="7"/>
    </row>
    <row r="199" spans="1:49" customFormat="1">
      <c r="A199" s="7" t="s">
        <v>22</v>
      </c>
      <c r="B199">
        <f t="shared" ref="B199:L199" si="8">B197*((1+B198)^$B$9)</f>
        <v>1.0506</v>
      </c>
      <c r="C199">
        <f t="shared" si="8"/>
        <v>1.0506</v>
      </c>
      <c r="D199">
        <f t="shared" si="8"/>
        <v>1.04295</v>
      </c>
      <c r="E199">
        <f t="shared" si="8"/>
        <v>1.039656216</v>
      </c>
      <c r="F199">
        <f t="shared" si="8"/>
        <v>1.0374762719999999</v>
      </c>
      <c r="G199">
        <f t="shared" si="8"/>
        <v>1.0368299999999999</v>
      </c>
      <c r="H199">
        <f t="shared" si="8"/>
        <v>1.0412500000001699</v>
      </c>
      <c r="I199">
        <f t="shared" si="8"/>
        <v>1.038054</v>
      </c>
      <c r="J199">
        <f t="shared" si="8"/>
        <v>1.0506</v>
      </c>
      <c r="K199">
        <f t="shared" si="8"/>
        <v>1.0506</v>
      </c>
      <c r="L199">
        <f t="shared" si="8"/>
        <v>1.038054</v>
      </c>
      <c r="M199">
        <f t="shared" ref="M199:R199" si="9">M197*((1+M198)^$B$9)</f>
        <v>1.0506</v>
      </c>
      <c r="N199">
        <f t="shared" si="9"/>
        <v>1.04295</v>
      </c>
      <c r="O199">
        <f t="shared" si="9"/>
        <v>1.039656216</v>
      </c>
      <c r="P199">
        <f t="shared" si="9"/>
        <v>1.0374762719999999</v>
      </c>
      <c r="Q199">
        <f t="shared" si="9"/>
        <v>1.0368299999999999</v>
      </c>
      <c r="R199">
        <f t="shared" si="9"/>
        <v>1.0412500000001699</v>
      </c>
      <c r="S199" s="7"/>
    </row>
    <row r="200" spans="1:49" customFormat="1">
      <c r="A200" s="7" t="s">
        <v>23</v>
      </c>
      <c r="B200">
        <f t="shared" ref="B200:L200" si="10">B197*$B$5*(1-(1+B198)^$B$9)/(1-(1+B198))</f>
        <v>0.02</v>
      </c>
      <c r="C200">
        <f t="shared" si="10"/>
        <v>0.02</v>
      </c>
      <c r="D200">
        <f t="shared" si="10"/>
        <v>0.02</v>
      </c>
      <c r="E200">
        <f t="shared" si="10"/>
        <v>0.02</v>
      </c>
      <c r="F200">
        <f t="shared" si="10"/>
        <v>0.02</v>
      </c>
      <c r="G200">
        <f t="shared" si="10"/>
        <v>0.02</v>
      </c>
      <c r="H200">
        <f t="shared" si="10"/>
        <v>0.02</v>
      </c>
      <c r="I200">
        <f t="shared" si="10"/>
        <v>0.02</v>
      </c>
      <c r="J200">
        <f t="shared" si="10"/>
        <v>0.02</v>
      </c>
      <c r="K200">
        <f t="shared" si="10"/>
        <v>0.02</v>
      </c>
      <c r="L200">
        <f t="shared" si="10"/>
        <v>0.02</v>
      </c>
      <c r="M200">
        <f t="shared" ref="M200:R200" si="11">M197*$B$5*(1-(1+M198)^$B$9)/(1-(1+M198))</f>
        <v>0.02</v>
      </c>
      <c r="N200">
        <f t="shared" si="11"/>
        <v>0.02</v>
      </c>
      <c r="O200">
        <f t="shared" si="11"/>
        <v>0.02</v>
      </c>
      <c r="P200">
        <f t="shared" si="11"/>
        <v>0.02</v>
      </c>
      <c r="Q200">
        <f t="shared" si="11"/>
        <v>0.02</v>
      </c>
      <c r="R200">
        <f t="shared" si="11"/>
        <v>0.02</v>
      </c>
      <c r="S200" s="7"/>
    </row>
    <row r="201" spans="1:49" customFormat="1">
      <c r="A201" s="7" t="s">
        <v>21</v>
      </c>
      <c r="B201">
        <f t="shared" ref="B201:L201" si="12">B199-B200*B192</f>
        <v>1.0506</v>
      </c>
      <c r="C201">
        <f t="shared" si="12"/>
        <v>1.0506</v>
      </c>
      <c r="D201">
        <f t="shared" si="12"/>
        <v>1.04295</v>
      </c>
      <c r="E201">
        <f t="shared" si="12"/>
        <v>1.039656216</v>
      </c>
      <c r="F201">
        <f t="shared" si="12"/>
        <v>1.0374762719999999</v>
      </c>
      <c r="G201">
        <f t="shared" si="12"/>
        <v>1.0368299999999999</v>
      </c>
      <c r="H201">
        <f t="shared" si="12"/>
        <v>1.0412500000001699</v>
      </c>
      <c r="I201">
        <f t="shared" si="12"/>
        <v>1.038054</v>
      </c>
      <c r="J201">
        <f t="shared" si="12"/>
        <v>1.0469999999999999</v>
      </c>
      <c r="K201">
        <f t="shared" si="12"/>
        <v>1.0469999999999999</v>
      </c>
      <c r="L201">
        <f t="shared" si="12"/>
        <v>1.034454</v>
      </c>
      <c r="M201">
        <f t="shared" ref="M201:R201" si="13">M199-M200*M192</f>
        <v>1.0449999999999999</v>
      </c>
      <c r="N201">
        <f t="shared" si="13"/>
        <v>1.03735</v>
      </c>
      <c r="O201">
        <f t="shared" si="13"/>
        <v>1.034056216</v>
      </c>
      <c r="P201">
        <f t="shared" si="13"/>
        <v>1.0318762719999999</v>
      </c>
      <c r="Q201">
        <f t="shared" si="13"/>
        <v>1.0312299999999999</v>
      </c>
      <c r="R201">
        <f t="shared" si="13"/>
        <v>1.0356500000001698</v>
      </c>
      <c r="S201" s="7"/>
    </row>
    <row r="202" spans="1:49" customFormat="1">
      <c r="A202" s="7" t="s">
        <v>24</v>
      </c>
      <c r="B202">
        <f t="shared" ref="B202:L202" si="14">B201/((1+$B$4)^$B$9)</f>
        <v>1.03</v>
      </c>
      <c r="C202">
        <f t="shared" si="14"/>
        <v>1.03</v>
      </c>
      <c r="D202">
        <f t="shared" si="14"/>
        <v>1.0225</v>
      </c>
      <c r="E202">
        <f t="shared" si="14"/>
        <v>1.0192707999999999</v>
      </c>
      <c r="F202">
        <f t="shared" si="14"/>
        <v>1.0171336</v>
      </c>
      <c r="G202">
        <f t="shared" si="14"/>
        <v>1.0165</v>
      </c>
      <c r="H202">
        <f t="shared" si="14"/>
        <v>1.0208333333334998</v>
      </c>
      <c r="I202">
        <f t="shared" si="14"/>
        <v>1.0177</v>
      </c>
      <c r="J202">
        <f t="shared" si="14"/>
        <v>1.026470588235294</v>
      </c>
      <c r="K202">
        <f t="shared" si="14"/>
        <v>1.026470588235294</v>
      </c>
      <c r="L202">
        <f t="shared" si="14"/>
        <v>1.014170588235294</v>
      </c>
      <c r="M202">
        <f t="shared" ref="M202:R202" si="15">M201/((1+$B$4)^$B$9)</f>
        <v>1.0245098039215685</v>
      </c>
      <c r="N202">
        <f t="shared" si="15"/>
        <v>1.0170098039215687</v>
      </c>
      <c r="O202">
        <f t="shared" si="15"/>
        <v>1.0137806039215687</v>
      </c>
      <c r="P202">
        <f t="shared" si="15"/>
        <v>1.0116434039215685</v>
      </c>
      <c r="Q202">
        <f t="shared" si="15"/>
        <v>1.0110098039215685</v>
      </c>
      <c r="R202">
        <f t="shared" si="15"/>
        <v>1.0153431372550685</v>
      </c>
      <c r="S202" s="7"/>
    </row>
    <row r="203" spans="1:49" customFormat="1">
      <c r="A203" s="7" t="s">
        <v>12</v>
      </c>
      <c r="B203">
        <f t="shared" ref="B203:L203" si="16">B202^(1/$B$9)-1</f>
        <v>3.0000000000000027E-2</v>
      </c>
      <c r="C203">
        <f t="shared" si="16"/>
        <v>3.0000000000000027E-2</v>
      </c>
      <c r="D203">
        <f t="shared" si="16"/>
        <v>2.2499999999999964E-2</v>
      </c>
      <c r="E203">
        <f t="shared" si="16"/>
        <v>1.9270799999999921E-2</v>
      </c>
      <c r="F203">
        <f t="shared" si="16"/>
        <v>1.7133599999999971E-2</v>
      </c>
      <c r="G203">
        <f t="shared" si="16"/>
        <v>1.6499999999999959E-2</v>
      </c>
      <c r="H203">
        <f t="shared" si="16"/>
        <v>2.0833333333499793E-2</v>
      </c>
      <c r="I203">
        <f t="shared" si="16"/>
        <v>1.7700000000000049E-2</v>
      </c>
      <c r="J203">
        <f t="shared" si="16"/>
        <v>2.6470588235294024E-2</v>
      </c>
      <c r="K203">
        <f t="shared" si="16"/>
        <v>2.6470588235294024E-2</v>
      </c>
      <c r="L203">
        <f t="shared" si="16"/>
        <v>1.4170588235294046E-2</v>
      </c>
      <c r="M203">
        <f t="shared" ref="M203:R203" si="17">M202^(1/$B$9)-1</f>
        <v>2.450980392156854E-2</v>
      </c>
      <c r="N203">
        <f t="shared" si="17"/>
        <v>1.70098039215687E-2</v>
      </c>
      <c r="O203">
        <f t="shared" si="17"/>
        <v>1.3780603921568657E-2</v>
      </c>
      <c r="P203">
        <f t="shared" si="17"/>
        <v>1.1643403921568485E-2</v>
      </c>
      <c r="Q203">
        <f t="shared" si="17"/>
        <v>1.1009803921568473E-2</v>
      </c>
      <c r="R203">
        <f t="shared" si="17"/>
        <v>1.5343137255068529E-2</v>
      </c>
      <c r="S203" s="7"/>
    </row>
    <row r="204" spans="1:49" customFormat="1">
      <c r="A204" s="7" t="s">
        <v>5</v>
      </c>
      <c r="B204">
        <f t="shared" ref="B204:L204" si="18">$B$3-B203</f>
        <v>-2.7755575615628914E-17</v>
      </c>
      <c r="C204">
        <f t="shared" si="18"/>
        <v>-2.7755575615628914E-17</v>
      </c>
      <c r="D204">
        <f t="shared" si="18"/>
        <v>7.5000000000000344E-3</v>
      </c>
      <c r="E204">
        <f t="shared" si="18"/>
        <v>1.0729200000000078E-2</v>
      </c>
      <c r="F204">
        <f t="shared" si="18"/>
        <v>1.2866400000000028E-2</v>
      </c>
      <c r="G204">
        <f t="shared" si="18"/>
        <v>1.350000000000004E-2</v>
      </c>
      <c r="H204">
        <f t="shared" si="18"/>
        <v>9.1666666665002061E-3</v>
      </c>
      <c r="I204">
        <f t="shared" si="18"/>
        <v>1.229999999999995E-2</v>
      </c>
      <c r="J204">
        <f t="shared" si="18"/>
        <v>3.5294117647059753E-3</v>
      </c>
      <c r="K204">
        <f t="shared" si="18"/>
        <v>3.5294117647059753E-3</v>
      </c>
      <c r="L204">
        <f t="shared" si="18"/>
        <v>1.5829411764705953E-2</v>
      </c>
      <c r="M204">
        <f t="shared" ref="M204:R204" si="19">$B$3-M203</f>
        <v>5.4901960784314585E-3</v>
      </c>
      <c r="N204">
        <f t="shared" si="19"/>
        <v>1.2990196078431299E-2</v>
      </c>
      <c r="O204">
        <f t="shared" si="19"/>
        <v>1.6219396078431342E-2</v>
      </c>
      <c r="P204">
        <f t="shared" si="19"/>
        <v>1.8356596078431514E-2</v>
      </c>
      <c r="Q204">
        <f t="shared" si="19"/>
        <v>1.8990196078431526E-2</v>
      </c>
      <c r="R204">
        <f t="shared" si="19"/>
        <v>1.465686274493147E-2</v>
      </c>
      <c r="S204" s="7"/>
    </row>
    <row r="205" spans="1:49" s="17" customFormat="1">
      <c r="A205" s="17" t="s">
        <v>6</v>
      </c>
      <c r="B205" s="16">
        <f t="shared" ref="B205:L205" si="20">B204/$B$3</f>
        <v>-9.2518585385429718E-16</v>
      </c>
      <c r="C205" s="16">
        <f t="shared" si="20"/>
        <v>-9.2518585385429718E-16</v>
      </c>
      <c r="D205" s="16">
        <f t="shared" si="20"/>
        <v>0.25000000000000117</v>
      </c>
      <c r="E205" s="16">
        <f t="shared" si="20"/>
        <v>0.35764000000000262</v>
      </c>
      <c r="F205" s="16">
        <f t="shared" si="20"/>
        <v>0.42888000000000093</v>
      </c>
      <c r="G205" s="16">
        <f t="shared" si="20"/>
        <v>0.45000000000000134</v>
      </c>
      <c r="H205" s="16">
        <f t="shared" si="20"/>
        <v>0.30555555555000691</v>
      </c>
      <c r="I205" s="16">
        <f t="shared" si="20"/>
        <v>0.40999999999999837</v>
      </c>
      <c r="J205" s="16">
        <f t="shared" si="20"/>
        <v>0.11764705882353252</v>
      </c>
      <c r="K205" s="16">
        <f t="shared" si="20"/>
        <v>0.11764705882353252</v>
      </c>
      <c r="L205" s="16">
        <f t="shared" si="20"/>
        <v>0.5276470588235318</v>
      </c>
      <c r="M205" s="16">
        <f t="shared" ref="M205:R205" si="21">M204/$B$3</f>
        <v>0.18300653594771529</v>
      </c>
      <c r="N205" s="16">
        <f t="shared" si="21"/>
        <v>0.43300653594770999</v>
      </c>
      <c r="O205" s="16">
        <f t="shared" si="21"/>
        <v>0.54064653594771139</v>
      </c>
      <c r="P205" s="16">
        <f t="shared" si="21"/>
        <v>0.61188653594771714</v>
      </c>
      <c r="Q205" s="16">
        <f t="shared" si="21"/>
        <v>0.63300653594771761</v>
      </c>
      <c r="R205" s="16">
        <f t="shared" si="21"/>
        <v>0.48856209149771568</v>
      </c>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row>
    <row r="206" spans="1:49" s="17" customFormat="1">
      <c r="A206" s="17" t="s">
        <v>13</v>
      </c>
      <c r="B206" s="18">
        <f>B196/B201*100</f>
        <v>100</v>
      </c>
      <c r="C206" s="18">
        <f t="shared" ref="C206:R206" si="22">C196/C201*100</f>
        <v>100</v>
      </c>
      <c r="D206" s="18">
        <f t="shared" si="22"/>
        <v>100.73349633251834</v>
      </c>
      <c r="E206" s="18">
        <f t="shared" si="22"/>
        <v>101.0526348836835</v>
      </c>
      <c r="F206" s="18">
        <f t="shared" si="22"/>
        <v>101.26496656879686</v>
      </c>
      <c r="G206" s="18">
        <f t="shared" si="22"/>
        <v>101.32808657156912</v>
      </c>
      <c r="H206" s="18">
        <f t="shared" si="22"/>
        <v>100.89795918365701</v>
      </c>
      <c r="I206" s="18">
        <f t="shared" si="22"/>
        <v>101.208607644689</v>
      </c>
      <c r="J206" s="18">
        <f t="shared" si="22"/>
        <v>100.34383954154728</v>
      </c>
      <c r="K206" s="18">
        <f t="shared" si="22"/>
        <v>100.34383954154728</v>
      </c>
      <c r="L206" s="18">
        <f t="shared" si="22"/>
        <v>101.56082339089028</v>
      </c>
      <c r="M206" s="18">
        <f t="shared" si="22"/>
        <v>100.53588516746413</v>
      </c>
      <c r="N206" s="18">
        <f t="shared" si="22"/>
        <v>101.27729310261724</v>
      </c>
      <c r="O206" s="18">
        <f t="shared" si="22"/>
        <v>101.59989212810845</v>
      </c>
      <c r="P206" s="18">
        <f t="shared" si="22"/>
        <v>101.81453227562926</v>
      </c>
      <c r="Q206" s="18">
        <f t="shared" si="22"/>
        <v>101.87833945870466</v>
      </c>
      <c r="R206" s="18">
        <f t="shared" si="22"/>
        <v>101.443537874748</v>
      </c>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row>
    <row r="207" spans="1:49" customFormat="1">
      <c r="A207" s="7"/>
      <c r="S207" s="7"/>
    </row>
    <row r="208" spans="1:49" customFormat="1">
      <c r="A208" s="7" t="s">
        <v>146</v>
      </c>
      <c r="S208" s="7"/>
    </row>
    <row r="209" spans="1:19" customFormat="1">
      <c r="A209" s="7" t="s">
        <v>274</v>
      </c>
      <c r="B209" s="2" t="s">
        <v>73</v>
      </c>
      <c r="C209" s="2" t="s">
        <v>74</v>
      </c>
      <c r="D209" s="2" t="s">
        <v>75</v>
      </c>
      <c r="E209" s="2" t="s">
        <v>76</v>
      </c>
      <c r="F209" s="2" t="s">
        <v>77</v>
      </c>
      <c r="G209" s="2" t="s">
        <v>78</v>
      </c>
      <c r="H209" s="2" t="s">
        <v>79</v>
      </c>
      <c r="I209" s="2" t="s">
        <v>32</v>
      </c>
      <c r="J209" s="2" t="s">
        <v>73</v>
      </c>
      <c r="K209" s="2" t="s">
        <v>74</v>
      </c>
      <c r="L209" s="2" t="s">
        <v>32</v>
      </c>
      <c r="M209" s="2" t="s">
        <v>73</v>
      </c>
      <c r="N209" s="2" t="s">
        <v>75</v>
      </c>
      <c r="O209" s="2" t="s">
        <v>76</v>
      </c>
      <c r="P209" s="2" t="s">
        <v>77</v>
      </c>
      <c r="Q209" s="2" t="s">
        <v>78</v>
      </c>
      <c r="R209" s="2" t="s">
        <v>79</v>
      </c>
      <c r="S209" s="7"/>
    </row>
    <row r="210" spans="1:19" customFormat="1">
      <c r="A210" s="7" t="s">
        <v>275</v>
      </c>
      <c r="B210" s="2" t="s">
        <v>73</v>
      </c>
      <c r="C210" s="2" t="s">
        <v>73</v>
      </c>
      <c r="D210" s="2" t="s">
        <v>73</v>
      </c>
      <c r="E210" s="2" t="s">
        <v>73</v>
      </c>
      <c r="F210" s="2" t="s">
        <v>73</v>
      </c>
      <c r="G210" s="2" t="s">
        <v>73</v>
      </c>
      <c r="H210" s="2" t="s">
        <v>73</v>
      </c>
      <c r="I210" s="2" t="s">
        <v>73</v>
      </c>
      <c r="J210" s="2" t="s">
        <v>74</v>
      </c>
      <c r="K210" s="2" t="s">
        <v>74</v>
      </c>
      <c r="L210" s="2" t="s">
        <v>74</v>
      </c>
      <c r="M210" s="2" t="s">
        <v>75</v>
      </c>
      <c r="N210" s="2" t="s">
        <v>75</v>
      </c>
      <c r="O210" s="2" t="s">
        <v>75</v>
      </c>
      <c r="P210" s="2" t="s">
        <v>75</v>
      </c>
      <c r="Q210" s="2" t="s">
        <v>75</v>
      </c>
      <c r="R210" s="2" t="s">
        <v>75</v>
      </c>
      <c r="S210" s="7"/>
    </row>
    <row r="211" spans="1:19" customFormat="1">
      <c r="A211" s="7" t="s">
        <v>29</v>
      </c>
      <c r="B211" s="40">
        <v>0</v>
      </c>
      <c r="C211" s="40">
        <f>INDEX(SystemParamValues,MATCH("BasicDivRate",ParamNames,0),MATCH($B$2,SystemNames,0))</f>
        <v>0</v>
      </c>
      <c r="D211" s="40">
        <f>INDEX(SystemParamValues,MATCH("HigherDivRate",ParamNames,0),MATCH($B$2,SystemNames,0))</f>
        <v>0.25</v>
      </c>
      <c r="E211" s="40">
        <f>INDEX(SystemParamValues,MATCH("MTROnCBTaper1Kid",ParamNames,0),MATCH($B$2,SystemNames,0))-INDEX(SystemParamValues,MATCH("HigherRate",ParamNames,0),MATCH($B$2,SystemNames,0))+INDEX(SystemParamValues,MATCH("HigherDivRate",ParamNames,0),MATCH($B$2,SystemNames,0))</f>
        <v>0.35763999999999996</v>
      </c>
      <c r="F211" s="40">
        <f>INDEX(SystemParamValues,MATCH("MTROnCBTaper2Kids",ParamNames,0),MATCH($B$2,SystemNames,0))-INDEX(SystemParamValues,MATCH("HigherRate",ParamNames,0),MATCH($B$2,SystemNames,0))+INDEX(SystemParamValues,MATCH("HigherDivRate",ParamNames,0),MATCH($B$2,SystemNames,0))</f>
        <v>0.42888000000000004</v>
      </c>
      <c r="G211" s="40">
        <f>INDEX(SystemParamValues,MATCH("MTROnPATaper",ParamNames,0),MATCH($B$2,SystemNames,0))-INDEX(SystemParamValues,MATCH("HigherRate",ParamNames,0),MATCH($B$2,SystemNames,0))+INDEX(SystemParamValues,MATCH("HigherDivRate",ParamNames,0),MATCH($B$2,SystemNames,0))</f>
        <v>0.44999999999999996</v>
      </c>
      <c r="H211" s="40">
        <f>INDEX(SystemParamValues,MATCH("AdditionalDivRate",ParamNames,0),MATCH($B$2,SystemNames,0))</f>
        <v>0.30555555555000002</v>
      </c>
      <c r="I211" s="40">
        <f>INDEX(SystemParamValues,MATCH("BasicDivRate",ParamNames,0),MATCH($B$2,SystemNames,0))+INDEX(SystemParamValues,MATCH("TaxCredTaperRate",ParamNames,0),MATCH($B$2,SystemNames,0))</f>
        <v>0.41</v>
      </c>
      <c r="J211" s="40">
        <v>0</v>
      </c>
      <c r="K211" s="40">
        <f>INDEX(SystemParamValues,MATCH("BasicDivRate",ParamNames,0),MATCH($B$2,SystemNames,0))</f>
        <v>0</v>
      </c>
      <c r="L211" s="40">
        <f>INDEX(SystemParamValues,MATCH("BasicDivRate",ParamNames,0),MATCH($B$2,SystemNames,0))+INDEX(SystemParamValues,MATCH("TaxCredTaperRate",ParamNames,0),MATCH($B$2,SystemNames,0))</f>
        <v>0.41</v>
      </c>
      <c r="M211" s="40">
        <v>0</v>
      </c>
      <c r="N211" s="40">
        <f>INDEX(SystemParamValues,MATCH("HigherDivRate",ParamNames,0),MATCH($B$2,SystemNames,0))</f>
        <v>0.25</v>
      </c>
      <c r="O211" s="40">
        <f>INDEX(SystemParamValues,MATCH("MTROnCBTaper1Kid",ParamNames,0),MATCH($B$2,SystemNames,0))-INDEX(SystemParamValues,MATCH("HigherRate",ParamNames,0),MATCH($B$2,SystemNames,0))+INDEX(SystemParamValues,MATCH("HigherDivRate",ParamNames,0),MATCH($B$2,SystemNames,0))</f>
        <v>0.35763999999999996</v>
      </c>
      <c r="P211" s="40">
        <f>INDEX(SystemParamValues,MATCH("MTROnCBTaper2Kids",ParamNames,0),MATCH($B$2,SystemNames,0))-INDEX(SystemParamValues,MATCH("HigherRate",ParamNames,0),MATCH($B$2,SystemNames,0))+INDEX(SystemParamValues,MATCH("HigherDivRate",ParamNames,0),MATCH($B$2,SystemNames,0))</f>
        <v>0.42888000000000004</v>
      </c>
      <c r="Q211" s="40">
        <f>INDEX(SystemParamValues,MATCH("MTROnPATaper",ParamNames,0),MATCH($B$2,SystemNames,0))-INDEX(SystemParamValues,MATCH("HigherRate",ParamNames,0),MATCH($B$2,SystemNames,0))+INDEX(SystemParamValues,MATCH("HigherDivRate",ParamNames,0),MATCH($B$2,SystemNames,0))</f>
        <v>0.44999999999999996</v>
      </c>
      <c r="R211" s="40">
        <f>INDEX(SystemParamValues,MATCH("AdditionalDivRate",ParamNames,0),MATCH($B$2,SystemNames,0))</f>
        <v>0.30555555555000002</v>
      </c>
      <c r="S211" s="7"/>
    </row>
    <row r="212" spans="1:19" customFormat="1">
      <c r="A212" s="7" t="s">
        <v>20</v>
      </c>
      <c r="B212" s="40">
        <v>0</v>
      </c>
      <c r="C212" s="40">
        <v>0</v>
      </c>
      <c r="D212" s="40">
        <v>0</v>
      </c>
      <c r="E212" s="40">
        <v>0</v>
      </c>
      <c r="F212" s="40">
        <v>0</v>
      </c>
      <c r="G212" s="40">
        <v>0</v>
      </c>
      <c r="H212" s="40">
        <v>0</v>
      </c>
      <c r="I212" s="40">
        <v>0</v>
      </c>
      <c r="J212" s="40">
        <f>INDEX(SystemParamValues,MATCH("CGTBasicRate",ParamNames,0),MATCH($B$2,SystemNames,0))</f>
        <v>0.18</v>
      </c>
      <c r="K212" s="40">
        <f>INDEX(SystemParamValues,MATCH("CGTBasicRate",ParamNames,0),MATCH($B$2,SystemNames,0))</f>
        <v>0.18</v>
      </c>
      <c r="L212" s="40">
        <f>INDEX(SystemParamValues,MATCH("CGTBasicRate",ParamNames,0),MATCH($B$2,SystemNames,0))</f>
        <v>0.18</v>
      </c>
      <c r="M212" s="40">
        <f t="shared" ref="M212:R212" si="23">INDEX(SystemParamValues,MATCH("CGTHigherRate",ParamNames,0),MATCH($B$2,SystemNames,0))</f>
        <v>0.28000000000000003</v>
      </c>
      <c r="N212" s="40">
        <f t="shared" si="23"/>
        <v>0.28000000000000003</v>
      </c>
      <c r="O212" s="40">
        <f t="shared" si="23"/>
        <v>0.28000000000000003</v>
      </c>
      <c r="P212" s="40">
        <f t="shared" si="23"/>
        <v>0.28000000000000003</v>
      </c>
      <c r="Q212" s="40">
        <f t="shared" si="23"/>
        <v>0.28000000000000003</v>
      </c>
      <c r="R212" s="40">
        <f t="shared" si="23"/>
        <v>0.28000000000000003</v>
      </c>
      <c r="S212" s="7"/>
    </row>
    <row r="213" spans="1:19" customFormat="1">
      <c r="A213" s="7" t="s">
        <v>3</v>
      </c>
      <c r="B213" s="40">
        <v>1</v>
      </c>
      <c r="C213" s="40">
        <v>1</v>
      </c>
      <c r="D213" s="40">
        <v>1</v>
      </c>
      <c r="E213" s="40">
        <v>1</v>
      </c>
      <c r="F213" s="40">
        <v>1</v>
      </c>
      <c r="G213" s="40">
        <v>1</v>
      </c>
      <c r="H213" s="40">
        <v>1</v>
      </c>
      <c r="I213" s="40">
        <v>1</v>
      </c>
      <c r="J213" s="40">
        <v>1</v>
      </c>
      <c r="K213" s="40">
        <v>1</v>
      </c>
      <c r="L213" s="40">
        <v>1</v>
      </c>
      <c r="M213" s="40">
        <v>1</v>
      </c>
      <c r="N213" s="40">
        <v>1</v>
      </c>
      <c r="O213" s="40">
        <v>1</v>
      </c>
      <c r="P213" s="40">
        <v>1</v>
      </c>
      <c r="Q213" s="40">
        <v>1</v>
      </c>
      <c r="R213" s="40">
        <v>1</v>
      </c>
      <c r="S213" s="7"/>
    </row>
    <row r="214" spans="1:19" customFormat="1">
      <c r="A214" s="7" t="s">
        <v>251</v>
      </c>
      <c r="B214" s="1">
        <f>1</f>
        <v>1</v>
      </c>
      <c r="C214" s="1">
        <f>1</f>
        <v>1</v>
      </c>
      <c r="D214" s="1">
        <f>1</f>
        <v>1</v>
      </c>
      <c r="E214" s="1">
        <f>1</f>
        <v>1</v>
      </c>
      <c r="F214" s="1">
        <f>1</f>
        <v>1</v>
      </c>
      <c r="G214" s="1">
        <f>1</f>
        <v>1</v>
      </c>
      <c r="H214" s="1">
        <f>1</f>
        <v>1</v>
      </c>
      <c r="I214" s="1">
        <f>1</f>
        <v>1</v>
      </c>
      <c r="J214" s="1">
        <f>1</f>
        <v>1</v>
      </c>
      <c r="K214" s="1">
        <f>1</f>
        <v>1</v>
      </c>
      <c r="L214" s="1">
        <f>1</f>
        <v>1</v>
      </c>
      <c r="M214" s="1">
        <f>1</f>
        <v>1</v>
      </c>
      <c r="N214" s="1">
        <f>1</f>
        <v>1</v>
      </c>
      <c r="O214" s="1">
        <f>1</f>
        <v>1</v>
      </c>
      <c r="P214" s="1">
        <f>1</f>
        <v>1</v>
      </c>
      <c r="Q214" s="1">
        <f>1</f>
        <v>1</v>
      </c>
      <c r="R214" s="1">
        <f>1</f>
        <v>1</v>
      </c>
      <c r="S214" s="7"/>
    </row>
    <row r="215" spans="1:19" customFormat="1">
      <c r="A215" s="7" t="s">
        <v>250</v>
      </c>
      <c r="B215" s="1">
        <f t="shared" ref="B215:R215" si="24">(1+$B$3)*(1+$B$4)-1</f>
        <v>5.0599999999999978E-2</v>
      </c>
      <c r="C215" s="1">
        <f t="shared" si="24"/>
        <v>5.0599999999999978E-2</v>
      </c>
      <c r="D215" s="1">
        <f t="shared" si="24"/>
        <v>5.0599999999999978E-2</v>
      </c>
      <c r="E215" s="1">
        <f t="shared" si="24"/>
        <v>5.0599999999999978E-2</v>
      </c>
      <c r="F215" s="1">
        <f t="shared" si="24"/>
        <v>5.0599999999999978E-2</v>
      </c>
      <c r="G215" s="1">
        <f t="shared" si="24"/>
        <v>5.0599999999999978E-2</v>
      </c>
      <c r="H215" s="1">
        <f t="shared" si="24"/>
        <v>5.0599999999999978E-2</v>
      </c>
      <c r="I215" s="1">
        <f t="shared" si="24"/>
        <v>5.0599999999999978E-2</v>
      </c>
      <c r="J215" s="1">
        <f t="shared" si="24"/>
        <v>5.0599999999999978E-2</v>
      </c>
      <c r="K215" s="1">
        <f t="shared" si="24"/>
        <v>5.0599999999999978E-2</v>
      </c>
      <c r="L215" s="1">
        <f t="shared" si="24"/>
        <v>5.0599999999999978E-2</v>
      </c>
      <c r="M215" s="1">
        <f t="shared" si="24"/>
        <v>5.0599999999999978E-2</v>
      </c>
      <c r="N215" s="1">
        <f t="shared" si="24"/>
        <v>5.0599999999999978E-2</v>
      </c>
      <c r="O215" s="1">
        <f t="shared" si="24"/>
        <v>5.0599999999999978E-2</v>
      </c>
      <c r="P215" s="1">
        <f t="shared" si="24"/>
        <v>5.0599999999999978E-2</v>
      </c>
      <c r="Q215" s="1">
        <f t="shared" si="24"/>
        <v>5.0599999999999978E-2</v>
      </c>
      <c r="R215" s="1">
        <f t="shared" si="24"/>
        <v>5.0599999999999978E-2</v>
      </c>
      <c r="S215" s="7"/>
    </row>
    <row r="216" spans="1:19" customFormat="1">
      <c r="A216" s="7" t="s">
        <v>254</v>
      </c>
      <c r="B216" s="1">
        <f t="shared" ref="B216:L216" si="25">B214*((1+B215)^B213)</f>
        <v>1.0506</v>
      </c>
      <c r="C216" s="1">
        <f t="shared" si="25"/>
        <v>1.0506</v>
      </c>
      <c r="D216" s="1">
        <f t="shared" si="25"/>
        <v>1.0506</v>
      </c>
      <c r="E216" s="1">
        <f t="shared" si="25"/>
        <v>1.0506</v>
      </c>
      <c r="F216" s="1">
        <f t="shared" si="25"/>
        <v>1.0506</v>
      </c>
      <c r="G216" s="1">
        <f t="shared" si="25"/>
        <v>1.0506</v>
      </c>
      <c r="H216" s="1">
        <f t="shared" si="25"/>
        <v>1.0506</v>
      </c>
      <c r="I216" s="1">
        <f t="shared" si="25"/>
        <v>1.0506</v>
      </c>
      <c r="J216" s="1">
        <f t="shared" si="25"/>
        <v>1.0506</v>
      </c>
      <c r="K216" s="1">
        <f t="shared" si="25"/>
        <v>1.0506</v>
      </c>
      <c r="L216" s="1">
        <f t="shared" si="25"/>
        <v>1.0506</v>
      </c>
      <c r="M216" s="1">
        <f t="shared" ref="M216:R216" si="26">M214*((1+M215)^M213)</f>
        <v>1.0506</v>
      </c>
      <c r="N216" s="1">
        <f t="shared" si="26"/>
        <v>1.0506</v>
      </c>
      <c r="O216" s="1">
        <f t="shared" si="26"/>
        <v>1.0506</v>
      </c>
      <c r="P216" s="1">
        <f t="shared" si="26"/>
        <v>1.0506</v>
      </c>
      <c r="Q216" s="1">
        <f t="shared" si="26"/>
        <v>1.0506</v>
      </c>
      <c r="R216" s="1">
        <f t="shared" si="26"/>
        <v>1.0506</v>
      </c>
      <c r="S216" s="7"/>
    </row>
    <row r="217" spans="1:19" customFormat="1">
      <c r="A217" s="7" t="s">
        <v>258</v>
      </c>
      <c r="B217" s="1">
        <f t="shared" ref="B217:L217" si="27">B216</f>
        <v>1.0506</v>
      </c>
      <c r="C217" s="1">
        <f t="shared" si="27"/>
        <v>1.0506</v>
      </c>
      <c r="D217" s="1">
        <f t="shared" si="27"/>
        <v>1.0506</v>
      </c>
      <c r="E217" s="1">
        <f t="shared" si="27"/>
        <v>1.0506</v>
      </c>
      <c r="F217" s="1">
        <f t="shared" si="27"/>
        <v>1.0506</v>
      </c>
      <c r="G217" s="1">
        <f t="shared" si="27"/>
        <v>1.0506</v>
      </c>
      <c r="H217" s="1">
        <f t="shared" si="27"/>
        <v>1.0506</v>
      </c>
      <c r="I217" s="1">
        <f t="shared" si="27"/>
        <v>1.0506</v>
      </c>
      <c r="J217" s="1">
        <f t="shared" si="27"/>
        <v>1.0506</v>
      </c>
      <c r="K217" s="1">
        <f t="shared" si="27"/>
        <v>1.0506</v>
      </c>
      <c r="L217" s="1">
        <f t="shared" si="27"/>
        <v>1.0506</v>
      </c>
      <c r="M217" s="1">
        <f t="shared" ref="M217:R217" si="28">M216</f>
        <v>1.0506</v>
      </c>
      <c r="N217" s="1">
        <f t="shared" si="28"/>
        <v>1.0506</v>
      </c>
      <c r="O217" s="1">
        <f t="shared" si="28"/>
        <v>1.0506</v>
      </c>
      <c r="P217" s="1">
        <f t="shared" si="28"/>
        <v>1.0506</v>
      </c>
      <c r="Q217" s="1">
        <f t="shared" si="28"/>
        <v>1.0506</v>
      </c>
      <c r="R217" s="1">
        <f t="shared" si="28"/>
        <v>1.0506</v>
      </c>
      <c r="S217" s="7"/>
    </row>
    <row r="218" spans="1:19" customFormat="1">
      <c r="A218" s="7" t="s">
        <v>253</v>
      </c>
      <c r="B218" s="1">
        <f>1</f>
        <v>1</v>
      </c>
      <c r="C218" s="1">
        <f>1</f>
        <v>1</v>
      </c>
      <c r="D218" s="1">
        <f>1</f>
        <v>1</v>
      </c>
      <c r="E218" s="1">
        <f>1</f>
        <v>1</v>
      </c>
      <c r="F218" s="1">
        <f>1</f>
        <v>1</v>
      </c>
      <c r="G218" s="1">
        <f>1</f>
        <v>1</v>
      </c>
      <c r="H218" s="1">
        <f>1</f>
        <v>1</v>
      </c>
      <c r="I218" s="1">
        <f>1</f>
        <v>1</v>
      </c>
      <c r="J218" s="1">
        <f>1</f>
        <v>1</v>
      </c>
      <c r="K218" s="1">
        <f>1</f>
        <v>1</v>
      </c>
      <c r="L218" s="1">
        <f>1</f>
        <v>1</v>
      </c>
      <c r="M218" s="1">
        <f>1</f>
        <v>1</v>
      </c>
      <c r="N218" s="1">
        <f>1</f>
        <v>1</v>
      </c>
      <c r="O218" s="1">
        <f>1</f>
        <v>1</v>
      </c>
      <c r="P218" s="1">
        <f>1</f>
        <v>1</v>
      </c>
      <c r="Q218" s="1">
        <f>1</f>
        <v>1</v>
      </c>
      <c r="R218" s="1">
        <f>1</f>
        <v>1</v>
      </c>
      <c r="S218" s="7"/>
    </row>
    <row r="219" spans="1:19" customFormat="1">
      <c r="A219" s="7" t="s">
        <v>26</v>
      </c>
      <c r="B219" s="1">
        <f t="shared" ref="B219:L219" si="29">$B$5+$B$6*(1-B211)</f>
        <v>5.0599999999999978E-2</v>
      </c>
      <c r="C219" s="1">
        <f t="shared" si="29"/>
        <v>5.0599999999999978E-2</v>
      </c>
      <c r="D219" s="1">
        <f t="shared" si="29"/>
        <v>4.2949999999999988E-2</v>
      </c>
      <c r="E219" s="1">
        <f t="shared" si="29"/>
        <v>3.9656215999999987E-2</v>
      </c>
      <c r="F219" s="1">
        <f t="shared" si="29"/>
        <v>3.7476271999999991E-2</v>
      </c>
      <c r="G219" s="1">
        <f t="shared" si="29"/>
        <v>3.6829999999999988E-2</v>
      </c>
      <c r="H219" s="1">
        <f t="shared" si="29"/>
        <v>4.1250000000169984E-2</v>
      </c>
      <c r="I219" s="1">
        <f t="shared" si="29"/>
        <v>3.8053999999999991E-2</v>
      </c>
      <c r="J219" s="1">
        <f t="shared" si="29"/>
        <v>5.0599999999999978E-2</v>
      </c>
      <c r="K219" s="1">
        <f t="shared" si="29"/>
        <v>5.0599999999999978E-2</v>
      </c>
      <c r="L219" s="1">
        <f t="shared" si="29"/>
        <v>3.8053999999999991E-2</v>
      </c>
      <c r="M219" s="1">
        <f t="shared" ref="M219:R219" si="30">$B$5+$B$6*(1-M211)</f>
        <v>5.0599999999999978E-2</v>
      </c>
      <c r="N219" s="1">
        <f t="shared" si="30"/>
        <v>4.2949999999999988E-2</v>
      </c>
      <c r="O219" s="1">
        <f t="shared" si="30"/>
        <v>3.9656215999999987E-2</v>
      </c>
      <c r="P219" s="1">
        <f t="shared" si="30"/>
        <v>3.7476271999999991E-2</v>
      </c>
      <c r="Q219" s="1">
        <f t="shared" si="30"/>
        <v>3.6829999999999988E-2</v>
      </c>
      <c r="R219" s="1">
        <f t="shared" si="30"/>
        <v>4.1250000000169984E-2</v>
      </c>
      <c r="S219" s="7"/>
    </row>
    <row r="220" spans="1:19" customFormat="1">
      <c r="A220" s="7" t="s">
        <v>22</v>
      </c>
      <c r="B220">
        <f t="shared" ref="B220:L220" si="31">B218*((1+B219)^B213)</f>
        <v>1.0506</v>
      </c>
      <c r="C220">
        <f t="shared" si="31"/>
        <v>1.0506</v>
      </c>
      <c r="D220">
        <f t="shared" si="31"/>
        <v>1.04295</v>
      </c>
      <c r="E220">
        <f t="shared" si="31"/>
        <v>1.039656216</v>
      </c>
      <c r="F220">
        <f t="shared" si="31"/>
        <v>1.0374762719999999</v>
      </c>
      <c r="G220">
        <f t="shared" si="31"/>
        <v>1.0368299999999999</v>
      </c>
      <c r="H220">
        <f t="shared" si="31"/>
        <v>1.0412500000001699</v>
      </c>
      <c r="I220">
        <f t="shared" si="31"/>
        <v>1.038054</v>
      </c>
      <c r="J220">
        <f t="shared" si="31"/>
        <v>1.0506</v>
      </c>
      <c r="K220">
        <f t="shared" si="31"/>
        <v>1.0506</v>
      </c>
      <c r="L220">
        <f t="shared" si="31"/>
        <v>1.038054</v>
      </c>
      <c r="M220">
        <f t="shared" ref="M220:R220" si="32">M218*((1+M219)^M213)</f>
        <v>1.0506</v>
      </c>
      <c r="N220">
        <f t="shared" si="32"/>
        <v>1.04295</v>
      </c>
      <c r="O220">
        <f t="shared" si="32"/>
        <v>1.039656216</v>
      </c>
      <c r="P220">
        <f t="shared" si="32"/>
        <v>1.0374762719999999</v>
      </c>
      <c r="Q220">
        <f t="shared" si="32"/>
        <v>1.0368299999999999</v>
      </c>
      <c r="R220">
        <f t="shared" si="32"/>
        <v>1.0412500000001699</v>
      </c>
      <c r="S220" s="7"/>
    </row>
    <row r="221" spans="1:19" customFormat="1">
      <c r="A221" s="7" t="s">
        <v>23</v>
      </c>
      <c r="B221">
        <f t="shared" ref="B221:L221" si="33">B218*$B$5*(1-(1+B219)^B213)/(1-(1+B219))</f>
        <v>0.02</v>
      </c>
      <c r="C221">
        <f t="shared" si="33"/>
        <v>0.02</v>
      </c>
      <c r="D221">
        <f t="shared" si="33"/>
        <v>0.02</v>
      </c>
      <c r="E221">
        <f t="shared" si="33"/>
        <v>0.02</v>
      </c>
      <c r="F221">
        <f t="shared" si="33"/>
        <v>0.02</v>
      </c>
      <c r="G221">
        <f t="shared" si="33"/>
        <v>0.02</v>
      </c>
      <c r="H221">
        <f t="shared" si="33"/>
        <v>0.02</v>
      </c>
      <c r="I221">
        <f t="shared" si="33"/>
        <v>0.02</v>
      </c>
      <c r="J221">
        <f t="shared" si="33"/>
        <v>0.02</v>
      </c>
      <c r="K221">
        <f t="shared" si="33"/>
        <v>0.02</v>
      </c>
      <c r="L221">
        <f t="shared" si="33"/>
        <v>0.02</v>
      </c>
      <c r="M221">
        <f t="shared" ref="M221:R221" si="34">M218*$B$5*(1-(1+M219)^M213)/(1-(1+M219))</f>
        <v>0.02</v>
      </c>
      <c r="N221">
        <f t="shared" si="34"/>
        <v>0.02</v>
      </c>
      <c r="O221">
        <f t="shared" si="34"/>
        <v>0.02</v>
      </c>
      <c r="P221">
        <f t="shared" si="34"/>
        <v>0.02</v>
      </c>
      <c r="Q221">
        <f t="shared" si="34"/>
        <v>0.02</v>
      </c>
      <c r="R221">
        <f t="shared" si="34"/>
        <v>0.02</v>
      </c>
      <c r="S221" s="7"/>
    </row>
    <row r="222" spans="1:19" customFormat="1">
      <c r="A222" s="7" t="s">
        <v>21</v>
      </c>
      <c r="B222">
        <f t="shared" ref="B222:L222" si="35">B220-B221*B212</f>
        <v>1.0506</v>
      </c>
      <c r="C222">
        <f t="shared" si="35"/>
        <v>1.0506</v>
      </c>
      <c r="D222">
        <f t="shared" si="35"/>
        <v>1.04295</v>
      </c>
      <c r="E222">
        <f t="shared" si="35"/>
        <v>1.039656216</v>
      </c>
      <c r="F222">
        <f t="shared" si="35"/>
        <v>1.0374762719999999</v>
      </c>
      <c r="G222">
        <f t="shared" si="35"/>
        <v>1.0368299999999999</v>
      </c>
      <c r="H222">
        <f t="shared" si="35"/>
        <v>1.0412500000001699</v>
      </c>
      <c r="I222">
        <f t="shared" si="35"/>
        <v>1.038054</v>
      </c>
      <c r="J222">
        <f t="shared" si="35"/>
        <v>1.0469999999999999</v>
      </c>
      <c r="K222">
        <f t="shared" si="35"/>
        <v>1.0469999999999999</v>
      </c>
      <c r="L222">
        <f t="shared" si="35"/>
        <v>1.034454</v>
      </c>
      <c r="M222">
        <f t="shared" ref="M222:R222" si="36">M220-M221*M212</f>
        <v>1.0449999999999999</v>
      </c>
      <c r="N222">
        <f t="shared" si="36"/>
        <v>1.03735</v>
      </c>
      <c r="O222">
        <f t="shared" si="36"/>
        <v>1.034056216</v>
      </c>
      <c r="P222">
        <f t="shared" si="36"/>
        <v>1.0318762719999999</v>
      </c>
      <c r="Q222">
        <f t="shared" si="36"/>
        <v>1.0312299999999999</v>
      </c>
      <c r="R222">
        <f t="shared" si="36"/>
        <v>1.0356500000001698</v>
      </c>
      <c r="S222" s="7"/>
    </row>
    <row r="223" spans="1:19" customFormat="1">
      <c r="A223" s="7" t="s">
        <v>24</v>
      </c>
      <c r="B223">
        <f t="shared" ref="B223:L223" si="37">B222/((1+$B$4)^B213)</f>
        <v>1.03</v>
      </c>
      <c r="C223">
        <f t="shared" si="37"/>
        <v>1.03</v>
      </c>
      <c r="D223">
        <f t="shared" si="37"/>
        <v>1.0225</v>
      </c>
      <c r="E223">
        <f t="shared" si="37"/>
        <v>1.0192707999999999</v>
      </c>
      <c r="F223">
        <f t="shared" si="37"/>
        <v>1.0171336</v>
      </c>
      <c r="G223">
        <f t="shared" si="37"/>
        <v>1.0165</v>
      </c>
      <c r="H223">
        <f t="shared" si="37"/>
        <v>1.0208333333334998</v>
      </c>
      <c r="I223">
        <f t="shared" si="37"/>
        <v>1.0177</v>
      </c>
      <c r="J223">
        <f t="shared" si="37"/>
        <v>1.026470588235294</v>
      </c>
      <c r="K223">
        <f t="shared" si="37"/>
        <v>1.026470588235294</v>
      </c>
      <c r="L223">
        <f t="shared" si="37"/>
        <v>1.014170588235294</v>
      </c>
      <c r="M223">
        <f t="shared" ref="M223:R223" si="38">M222/((1+$B$4)^M213)</f>
        <v>1.0245098039215685</v>
      </c>
      <c r="N223">
        <f t="shared" si="38"/>
        <v>1.0170098039215687</v>
      </c>
      <c r="O223">
        <f t="shared" si="38"/>
        <v>1.0137806039215687</v>
      </c>
      <c r="P223">
        <f t="shared" si="38"/>
        <v>1.0116434039215685</v>
      </c>
      <c r="Q223">
        <f t="shared" si="38"/>
        <v>1.0110098039215685</v>
      </c>
      <c r="R223">
        <f t="shared" si="38"/>
        <v>1.0153431372550685</v>
      </c>
      <c r="S223" s="7"/>
    </row>
    <row r="224" spans="1:19" customFormat="1">
      <c r="A224" s="7" t="s">
        <v>12</v>
      </c>
      <c r="B224">
        <f t="shared" ref="B224:L224" si="39">B223^(1/B213)-1</f>
        <v>3.0000000000000027E-2</v>
      </c>
      <c r="C224">
        <f t="shared" si="39"/>
        <v>3.0000000000000027E-2</v>
      </c>
      <c r="D224">
        <f t="shared" si="39"/>
        <v>2.2499999999999964E-2</v>
      </c>
      <c r="E224">
        <f t="shared" si="39"/>
        <v>1.9270799999999921E-2</v>
      </c>
      <c r="F224">
        <f t="shared" si="39"/>
        <v>1.7133599999999971E-2</v>
      </c>
      <c r="G224">
        <f t="shared" si="39"/>
        <v>1.6499999999999959E-2</v>
      </c>
      <c r="H224">
        <f t="shared" si="39"/>
        <v>2.0833333333499793E-2</v>
      </c>
      <c r="I224">
        <f t="shared" si="39"/>
        <v>1.7700000000000049E-2</v>
      </c>
      <c r="J224">
        <f t="shared" si="39"/>
        <v>2.6470588235294024E-2</v>
      </c>
      <c r="K224">
        <f t="shared" si="39"/>
        <v>2.6470588235294024E-2</v>
      </c>
      <c r="L224">
        <f t="shared" si="39"/>
        <v>1.4170588235294046E-2</v>
      </c>
      <c r="M224">
        <f t="shared" ref="M224:R224" si="40">M223^(1/M213)-1</f>
        <v>2.450980392156854E-2</v>
      </c>
      <c r="N224">
        <f t="shared" si="40"/>
        <v>1.70098039215687E-2</v>
      </c>
      <c r="O224">
        <f t="shared" si="40"/>
        <v>1.3780603921568657E-2</v>
      </c>
      <c r="P224">
        <f t="shared" si="40"/>
        <v>1.1643403921568485E-2</v>
      </c>
      <c r="Q224">
        <f t="shared" si="40"/>
        <v>1.1009803921568473E-2</v>
      </c>
      <c r="R224">
        <f t="shared" si="40"/>
        <v>1.5343137255068529E-2</v>
      </c>
      <c r="S224" s="7"/>
    </row>
    <row r="225" spans="1:49" customFormat="1">
      <c r="A225" s="7" t="s">
        <v>5</v>
      </c>
      <c r="B225">
        <f t="shared" ref="B225:L225" si="41">$B$3-B224</f>
        <v>-2.7755575615628914E-17</v>
      </c>
      <c r="C225">
        <f t="shared" si="41"/>
        <v>-2.7755575615628914E-17</v>
      </c>
      <c r="D225">
        <f t="shared" si="41"/>
        <v>7.5000000000000344E-3</v>
      </c>
      <c r="E225">
        <f t="shared" si="41"/>
        <v>1.0729200000000078E-2</v>
      </c>
      <c r="F225">
        <f t="shared" si="41"/>
        <v>1.2866400000000028E-2</v>
      </c>
      <c r="G225">
        <f t="shared" si="41"/>
        <v>1.350000000000004E-2</v>
      </c>
      <c r="H225">
        <f t="shared" si="41"/>
        <v>9.1666666665002061E-3</v>
      </c>
      <c r="I225">
        <f t="shared" si="41"/>
        <v>1.229999999999995E-2</v>
      </c>
      <c r="J225">
        <f t="shared" si="41"/>
        <v>3.5294117647059753E-3</v>
      </c>
      <c r="K225">
        <f t="shared" si="41"/>
        <v>3.5294117647059753E-3</v>
      </c>
      <c r="L225">
        <f t="shared" si="41"/>
        <v>1.5829411764705953E-2</v>
      </c>
      <c r="M225">
        <f t="shared" ref="M225:R225" si="42">$B$3-M224</f>
        <v>5.4901960784314585E-3</v>
      </c>
      <c r="N225">
        <f t="shared" si="42"/>
        <v>1.2990196078431299E-2</v>
      </c>
      <c r="O225">
        <f t="shared" si="42"/>
        <v>1.6219396078431342E-2</v>
      </c>
      <c r="P225">
        <f t="shared" si="42"/>
        <v>1.8356596078431514E-2</v>
      </c>
      <c r="Q225">
        <f t="shared" si="42"/>
        <v>1.8990196078431526E-2</v>
      </c>
      <c r="R225">
        <f t="shared" si="42"/>
        <v>1.465686274493147E-2</v>
      </c>
      <c r="S225" s="7"/>
    </row>
    <row r="226" spans="1:49" s="17" customFormat="1">
      <c r="A226" s="17" t="s">
        <v>6</v>
      </c>
      <c r="B226" s="16">
        <f t="shared" ref="B226:L226" si="43">B225/$B$3</f>
        <v>-9.2518585385429718E-16</v>
      </c>
      <c r="C226" s="16">
        <f t="shared" si="43"/>
        <v>-9.2518585385429718E-16</v>
      </c>
      <c r="D226" s="16">
        <f t="shared" si="43"/>
        <v>0.25000000000000117</v>
      </c>
      <c r="E226" s="16">
        <f t="shared" si="43"/>
        <v>0.35764000000000262</v>
      </c>
      <c r="F226" s="16">
        <f t="shared" si="43"/>
        <v>0.42888000000000093</v>
      </c>
      <c r="G226" s="16">
        <f t="shared" si="43"/>
        <v>0.45000000000000134</v>
      </c>
      <c r="H226" s="16">
        <f t="shared" si="43"/>
        <v>0.30555555555000691</v>
      </c>
      <c r="I226" s="16">
        <f t="shared" si="43"/>
        <v>0.40999999999999837</v>
      </c>
      <c r="J226" s="16">
        <f t="shared" si="43"/>
        <v>0.11764705882353252</v>
      </c>
      <c r="K226" s="16">
        <f t="shared" si="43"/>
        <v>0.11764705882353252</v>
      </c>
      <c r="L226" s="16">
        <f t="shared" si="43"/>
        <v>0.5276470588235318</v>
      </c>
      <c r="M226" s="16">
        <f t="shared" ref="M226:R226" si="44">M225/$B$3</f>
        <v>0.18300653594771529</v>
      </c>
      <c r="N226" s="16">
        <f t="shared" si="44"/>
        <v>0.43300653594770999</v>
      </c>
      <c r="O226" s="16">
        <f t="shared" si="44"/>
        <v>0.54064653594771139</v>
      </c>
      <c r="P226" s="16">
        <f t="shared" si="44"/>
        <v>0.61188653594771714</v>
      </c>
      <c r="Q226" s="16">
        <f t="shared" si="44"/>
        <v>0.63300653594771761</v>
      </c>
      <c r="R226" s="16">
        <f t="shared" si="44"/>
        <v>0.48856209149771568</v>
      </c>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row>
    <row r="227" spans="1:49" s="17" customFormat="1">
      <c r="A227" s="17" t="s">
        <v>13</v>
      </c>
      <c r="B227" s="18">
        <f>B217/B222*100</f>
        <v>100</v>
      </c>
      <c r="C227" s="18">
        <f t="shared" ref="C227:R227" si="45">C217/C222*100</f>
        <v>100</v>
      </c>
      <c r="D227" s="18">
        <f t="shared" si="45"/>
        <v>100.73349633251834</v>
      </c>
      <c r="E227" s="18">
        <f t="shared" si="45"/>
        <v>101.0526348836835</v>
      </c>
      <c r="F227" s="18">
        <f t="shared" si="45"/>
        <v>101.26496656879686</v>
      </c>
      <c r="G227" s="18">
        <f t="shared" si="45"/>
        <v>101.32808657156912</v>
      </c>
      <c r="H227" s="18">
        <f t="shared" si="45"/>
        <v>100.89795918365701</v>
      </c>
      <c r="I227" s="18">
        <f t="shared" si="45"/>
        <v>101.208607644689</v>
      </c>
      <c r="J227" s="18">
        <f t="shared" si="45"/>
        <v>100.34383954154728</v>
      </c>
      <c r="K227" s="18">
        <f t="shared" si="45"/>
        <v>100.34383954154728</v>
      </c>
      <c r="L227" s="18">
        <f t="shared" si="45"/>
        <v>101.56082339089028</v>
      </c>
      <c r="M227" s="18">
        <f t="shared" si="45"/>
        <v>100.53588516746413</v>
      </c>
      <c r="N227" s="18">
        <f t="shared" si="45"/>
        <v>101.27729310261724</v>
      </c>
      <c r="O227" s="18">
        <f t="shared" si="45"/>
        <v>101.59989212810845</v>
      </c>
      <c r="P227" s="18">
        <f t="shared" si="45"/>
        <v>101.81453227562926</v>
      </c>
      <c r="Q227" s="18">
        <f t="shared" si="45"/>
        <v>101.87833945870466</v>
      </c>
      <c r="R227" s="18">
        <f t="shared" si="45"/>
        <v>101.443537874748</v>
      </c>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row>
    <row r="228" spans="1:49" customFormat="1">
      <c r="A228" s="7"/>
      <c r="S228" s="7"/>
    </row>
    <row r="229" spans="1:49" customFormat="1">
      <c r="A229" s="7" t="s">
        <v>144</v>
      </c>
      <c r="S229" s="7"/>
    </row>
    <row r="230" spans="1:49" customFormat="1">
      <c r="A230" s="7" t="s">
        <v>274</v>
      </c>
      <c r="B230" s="2" t="s">
        <v>73</v>
      </c>
      <c r="C230" s="2" t="s">
        <v>74</v>
      </c>
      <c r="D230" s="2" t="s">
        <v>75</v>
      </c>
      <c r="E230" s="2" t="s">
        <v>76</v>
      </c>
      <c r="F230" s="2" t="s">
        <v>77</v>
      </c>
      <c r="G230" s="2" t="s">
        <v>78</v>
      </c>
      <c r="H230" s="2" t="s">
        <v>79</v>
      </c>
      <c r="I230" s="2" t="s">
        <v>32</v>
      </c>
      <c r="J230" s="2" t="s">
        <v>73</v>
      </c>
      <c r="K230" s="2" t="s">
        <v>74</v>
      </c>
      <c r="L230" s="2" t="s">
        <v>32</v>
      </c>
      <c r="M230" s="2" t="s">
        <v>73</v>
      </c>
      <c r="N230" s="2" t="s">
        <v>75</v>
      </c>
      <c r="O230" s="2" t="s">
        <v>76</v>
      </c>
      <c r="P230" s="2" t="s">
        <v>77</v>
      </c>
      <c r="Q230" s="2" t="s">
        <v>78</v>
      </c>
      <c r="R230" s="2" t="s">
        <v>79</v>
      </c>
      <c r="S230" s="7"/>
    </row>
    <row r="231" spans="1:49" customFormat="1">
      <c r="A231" s="7" t="s">
        <v>275</v>
      </c>
      <c r="B231" s="2" t="s">
        <v>73</v>
      </c>
      <c r="C231" s="2" t="s">
        <v>73</v>
      </c>
      <c r="D231" s="2" t="s">
        <v>73</v>
      </c>
      <c r="E231" s="2" t="s">
        <v>73</v>
      </c>
      <c r="F231" s="2" t="s">
        <v>73</v>
      </c>
      <c r="G231" s="2" t="s">
        <v>73</v>
      </c>
      <c r="H231" s="2" t="s">
        <v>73</v>
      </c>
      <c r="I231" s="2" t="s">
        <v>73</v>
      </c>
      <c r="J231" s="2" t="s">
        <v>74</v>
      </c>
      <c r="K231" s="2" t="s">
        <v>74</v>
      </c>
      <c r="L231" s="2" t="s">
        <v>74</v>
      </c>
      <c r="M231" s="2" t="s">
        <v>75</v>
      </c>
      <c r="N231" s="2" t="s">
        <v>75</v>
      </c>
      <c r="O231" s="2" t="s">
        <v>75</v>
      </c>
      <c r="P231" s="2" t="s">
        <v>75</v>
      </c>
      <c r="Q231" s="2" t="s">
        <v>75</v>
      </c>
      <c r="R231" s="2" t="s">
        <v>75</v>
      </c>
      <c r="S231" s="7"/>
    </row>
    <row r="232" spans="1:49" customFormat="1">
      <c r="A232" s="7" t="s">
        <v>29</v>
      </c>
      <c r="B232" s="40">
        <v>0</v>
      </c>
      <c r="C232" s="40">
        <f>INDEX(SystemParamValues,MATCH("BasicDivRate",ParamNames,0),MATCH($B$2,SystemNames,0))</f>
        <v>0</v>
      </c>
      <c r="D232" s="40">
        <f>INDEX(SystemParamValues,MATCH("HigherDivRate",ParamNames,0),MATCH($B$2,SystemNames,0))</f>
        <v>0.25</v>
      </c>
      <c r="E232" s="40">
        <f>INDEX(SystemParamValues,MATCH("MTROnCBTaper1Kid",ParamNames,0),MATCH($B$2,SystemNames,0))-INDEX(SystemParamValues,MATCH("HigherRate",ParamNames,0),MATCH($B$2,SystemNames,0))+INDEX(SystemParamValues,MATCH("HigherDivRate",ParamNames,0),MATCH($B$2,SystemNames,0))</f>
        <v>0.35763999999999996</v>
      </c>
      <c r="F232" s="40">
        <f>INDEX(SystemParamValues,MATCH("MTROnCBTaper2Kids",ParamNames,0),MATCH($B$2,SystemNames,0))-INDEX(SystemParamValues,MATCH("HigherRate",ParamNames,0),MATCH($B$2,SystemNames,0))+INDEX(SystemParamValues,MATCH("HigherDivRate",ParamNames,0),MATCH($B$2,SystemNames,0))</f>
        <v>0.42888000000000004</v>
      </c>
      <c r="G232" s="40">
        <f>INDEX(SystemParamValues,MATCH("MTROnPATaper",ParamNames,0),MATCH($B$2,SystemNames,0))-INDEX(SystemParamValues,MATCH("HigherRate",ParamNames,0),MATCH($B$2,SystemNames,0))+INDEX(SystemParamValues,MATCH("HigherDivRate",ParamNames,0),MATCH($B$2,SystemNames,0))</f>
        <v>0.44999999999999996</v>
      </c>
      <c r="H232" s="40">
        <f>INDEX(SystemParamValues,MATCH("AdditionalDivRate",ParamNames,0),MATCH($B$2,SystemNames,0))</f>
        <v>0.30555555555000002</v>
      </c>
      <c r="I232" s="40">
        <f>INDEX(SystemParamValues,MATCH("BasicDivRate",ParamNames,0),MATCH($B$2,SystemNames,0))+INDEX(SystemParamValues,MATCH("TaxCredTaperRate",ParamNames,0),MATCH($B$2,SystemNames,0))</f>
        <v>0.41</v>
      </c>
      <c r="J232" s="40">
        <v>0</v>
      </c>
      <c r="K232" s="40">
        <v>0</v>
      </c>
      <c r="L232" s="40">
        <f>INDEX(SystemParamValues,MATCH("BasicDivRate",ParamNames,0),MATCH($B$2,SystemNames,0))+INDEX(SystemParamValues,MATCH("TaxCredTaperRate",ParamNames,0),MATCH($B$2,SystemNames,0))</f>
        <v>0.41</v>
      </c>
      <c r="M232" s="40">
        <v>0</v>
      </c>
      <c r="N232" s="40">
        <f>INDEX(SystemParamValues,MATCH("HigherDivRate",ParamNames,0),MATCH($B$2,SystemNames,0))</f>
        <v>0.25</v>
      </c>
      <c r="O232" s="40">
        <f>INDEX(SystemParamValues,MATCH("MTROnCBTaper1Kid",ParamNames,0),MATCH($B$2,SystemNames,0))-INDEX(SystemParamValues,MATCH("HigherRate",ParamNames,0),MATCH($B$2,SystemNames,0))+INDEX(SystemParamValues,MATCH("HigherDivRate",ParamNames,0),MATCH($B$2,SystemNames,0))</f>
        <v>0.35763999999999996</v>
      </c>
      <c r="P232" s="40">
        <f>INDEX(SystemParamValues,MATCH("MTROnCBTaper2Kids",ParamNames,0),MATCH($B$2,SystemNames,0))-INDEX(SystemParamValues,MATCH("HigherRate",ParamNames,0),MATCH($B$2,SystemNames,0))+INDEX(SystemParamValues,MATCH("HigherDivRate",ParamNames,0),MATCH($B$2,SystemNames,0))</f>
        <v>0.42888000000000004</v>
      </c>
      <c r="Q232" s="40">
        <f>INDEX(SystemParamValues,MATCH("MTROnPATaper",ParamNames,0),MATCH($B$2,SystemNames,0))-INDEX(SystemParamValues,MATCH("HigherRate",ParamNames,0),MATCH($B$2,SystemNames,0))+INDEX(SystemParamValues,MATCH("HigherDivRate",ParamNames,0),MATCH($B$2,SystemNames,0))</f>
        <v>0.44999999999999996</v>
      </c>
      <c r="R232" s="40">
        <f>INDEX(SystemParamValues,MATCH("AdditionalDivRate",ParamNames,0),MATCH($B$2,SystemNames,0))</f>
        <v>0.30555555555000002</v>
      </c>
      <c r="S232" s="7"/>
    </row>
    <row r="233" spans="1:49" customFormat="1">
      <c r="A233" s="7" t="s">
        <v>20</v>
      </c>
      <c r="B233" s="40">
        <v>0</v>
      </c>
      <c r="C233" s="40">
        <v>0</v>
      </c>
      <c r="D233" s="40">
        <v>0</v>
      </c>
      <c r="E233" s="40">
        <v>0</v>
      </c>
      <c r="F233" s="40">
        <v>0</v>
      </c>
      <c r="G233" s="40">
        <v>0</v>
      </c>
      <c r="H233" s="40">
        <v>0</v>
      </c>
      <c r="I233" s="40">
        <v>0</v>
      </c>
      <c r="J233" s="40">
        <f>INDEX(SystemParamValues,MATCH("CGTBasicRate",ParamNames,0),MATCH($B$2,SystemNames,0))</f>
        <v>0.18</v>
      </c>
      <c r="K233" s="40">
        <f>INDEX(SystemParamValues,MATCH("CGTBasicRate",ParamNames,0),MATCH($B$2,SystemNames,0))</f>
        <v>0.18</v>
      </c>
      <c r="L233" s="40">
        <f>INDEX(SystemParamValues,MATCH("CGTBasicRate",ParamNames,0),MATCH($B$2,SystemNames,0))</f>
        <v>0.18</v>
      </c>
      <c r="M233" s="40">
        <f t="shared" ref="M233:R233" si="46">INDEX(SystemParamValues,MATCH("CGTHigherRate",ParamNames,0),MATCH($B$2,SystemNames,0))</f>
        <v>0.28000000000000003</v>
      </c>
      <c r="N233" s="40">
        <f t="shared" si="46"/>
        <v>0.28000000000000003</v>
      </c>
      <c r="O233" s="40">
        <f t="shared" si="46"/>
        <v>0.28000000000000003</v>
      </c>
      <c r="P233" s="40">
        <f t="shared" si="46"/>
        <v>0.28000000000000003</v>
      </c>
      <c r="Q233" s="40">
        <f t="shared" si="46"/>
        <v>0.28000000000000003</v>
      </c>
      <c r="R233" s="40">
        <f t="shared" si="46"/>
        <v>0.28000000000000003</v>
      </c>
      <c r="S233" s="7"/>
    </row>
    <row r="234" spans="1:49" customFormat="1">
      <c r="A234" s="7" t="s">
        <v>3</v>
      </c>
      <c r="B234" s="40">
        <v>10</v>
      </c>
      <c r="C234" s="40">
        <v>10</v>
      </c>
      <c r="D234" s="40">
        <v>10</v>
      </c>
      <c r="E234" s="40">
        <v>10</v>
      </c>
      <c r="F234" s="40">
        <v>10</v>
      </c>
      <c r="G234" s="40">
        <v>10</v>
      </c>
      <c r="H234" s="40">
        <v>10</v>
      </c>
      <c r="I234" s="40">
        <v>10</v>
      </c>
      <c r="J234" s="40">
        <v>10</v>
      </c>
      <c r="K234" s="40">
        <v>10</v>
      </c>
      <c r="L234" s="40">
        <v>10</v>
      </c>
      <c r="M234" s="40">
        <v>10</v>
      </c>
      <c r="N234" s="40">
        <v>10</v>
      </c>
      <c r="O234" s="40">
        <v>10</v>
      </c>
      <c r="P234" s="40">
        <v>10</v>
      </c>
      <c r="Q234" s="40">
        <v>10</v>
      </c>
      <c r="R234" s="40">
        <v>10</v>
      </c>
      <c r="S234" s="7"/>
    </row>
    <row r="235" spans="1:49" customFormat="1">
      <c r="A235" s="7" t="s">
        <v>251</v>
      </c>
      <c r="B235" s="1">
        <f>1</f>
        <v>1</v>
      </c>
      <c r="C235" s="1">
        <f>1</f>
        <v>1</v>
      </c>
      <c r="D235" s="1">
        <f>1</f>
        <v>1</v>
      </c>
      <c r="E235" s="1">
        <f>1</f>
        <v>1</v>
      </c>
      <c r="F235" s="1">
        <f>1</f>
        <v>1</v>
      </c>
      <c r="G235" s="1">
        <f>1</f>
        <v>1</v>
      </c>
      <c r="H235" s="1">
        <f>1</f>
        <v>1</v>
      </c>
      <c r="I235" s="1">
        <f>1</f>
        <v>1</v>
      </c>
      <c r="J235" s="1">
        <f>1</f>
        <v>1</v>
      </c>
      <c r="K235" s="1">
        <f>1</f>
        <v>1</v>
      </c>
      <c r="L235" s="1">
        <f>1</f>
        <v>1</v>
      </c>
      <c r="M235" s="1">
        <f>1</f>
        <v>1</v>
      </c>
      <c r="N235" s="1">
        <f>1</f>
        <v>1</v>
      </c>
      <c r="O235" s="1">
        <f>1</f>
        <v>1</v>
      </c>
      <c r="P235" s="1">
        <f>1</f>
        <v>1</v>
      </c>
      <c r="Q235" s="1">
        <f>1</f>
        <v>1</v>
      </c>
      <c r="R235" s="1">
        <f>1</f>
        <v>1</v>
      </c>
      <c r="S235" s="7"/>
    </row>
    <row r="236" spans="1:49" customFormat="1">
      <c r="A236" s="7" t="s">
        <v>250</v>
      </c>
      <c r="B236" s="1">
        <f t="shared" ref="B236:R236" si="47">(1+$B$3)*(1+$B$4)-1</f>
        <v>5.0599999999999978E-2</v>
      </c>
      <c r="C236" s="1">
        <f t="shared" si="47"/>
        <v>5.0599999999999978E-2</v>
      </c>
      <c r="D236" s="1">
        <f t="shared" si="47"/>
        <v>5.0599999999999978E-2</v>
      </c>
      <c r="E236" s="1">
        <f t="shared" si="47"/>
        <v>5.0599999999999978E-2</v>
      </c>
      <c r="F236" s="1">
        <f t="shared" si="47"/>
        <v>5.0599999999999978E-2</v>
      </c>
      <c r="G236" s="1">
        <f t="shared" si="47"/>
        <v>5.0599999999999978E-2</v>
      </c>
      <c r="H236" s="1">
        <f t="shared" si="47"/>
        <v>5.0599999999999978E-2</v>
      </c>
      <c r="I236" s="1">
        <f t="shared" si="47"/>
        <v>5.0599999999999978E-2</v>
      </c>
      <c r="J236" s="1">
        <f t="shared" si="47"/>
        <v>5.0599999999999978E-2</v>
      </c>
      <c r="K236" s="1">
        <f t="shared" si="47"/>
        <v>5.0599999999999978E-2</v>
      </c>
      <c r="L236" s="1">
        <f t="shared" si="47"/>
        <v>5.0599999999999978E-2</v>
      </c>
      <c r="M236" s="1">
        <f t="shared" si="47"/>
        <v>5.0599999999999978E-2</v>
      </c>
      <c r="N236" s="1">
        <f t="shared" si="47"/>
        <v>5.0599999999999978E-2</v>
      </c>
      <c r="O236" s="1">
        <f t="shared" si="47"/>
        <v>5.0599999999999978E-2</v>
      </c>
      <c r="P236" s="1">
        <f t="shared" si="47"/>
        <v>5.0599999999999978E-2</v>
      </c>
      <c r="Q236" s="1">
        <f t="shared" si="47"/>
        <v>5.0599999999999978E-2</v>
      </c>
      <c r="R236" s="1">
        <f t="shared" si="47"/>
        <v>5.0599999999999978E-2</v>
      </c>
      <c r="S236" s="7"/>
    </row>
    <row r="237" spans="1:49" customFormat="1">
      <c r="A237" s="7" t="s">
        <v>254</v>
      </c>
      <c r="B237" s="1">
        <f t="shared" ref="B237:L237" si="48">B235*((1+B236)^B234)</f>
        <v>1.6382265673600411</v>
      </c>
      <c r="C237" s="1">
        <f t="shared" si="48"/>
        <v>1.6382265673600411</v>
      </c>
      <c r="D237" s="1">
        <f t="shared" si="48"/>
        <v>1.6382265673600411</v>
      </c>
      <c r="E237" s="1">
        <f t="shared" si="48"/>
        <v>1.6382265673600411</v>
      </c>
      <c r="F237" s="1">
        <f t="shared" si="48"/>
        <v>1.6382265673600411</v>
      </c>
      <c r="G237" s="1">
        <f t="shared" si="48"/>
        <v>1.6382265673600411</v>
      </c>
      <c r="H237" s="1">
        <f t="shared" si="48"/>
        <v>1.6382265673600411</v>
      </c>
      <c r="I237" s="1">
        <f t="shared" si="48"/>
        <v>1.6382265673600411</v>
      </c>
      <c r="J237" s="1">
        <f t="shared" si="48"/>
        <v>1.6382265673600411</v>
      </c>
      <c r="K237" s="1">
        <f t="shared" si="48"/>
        <v>1.6382265673600411</v>
      </c>
      <c r="L237" s="1">
        <f t="shared" si="48"/>
        <v>1.6382265673600411</v>
      </c>
      <c r="M237" s="1">
        <f t="shared" ref="M237:R237" si="49">M235*((1+M236)^M234)</f>
        <v>1.6382265673600411</v>
      </c>
      <c r="N237" s="1">
        <f t="shared" si="49"/>
        <v>1.6382265673600411</v>
      </c>
      <c r="O237" s="1">
        <f t="shared" si="49"/>
        <v>1.6382265673600411</v>
      </c>
      <c r="P237" s="1">
        <f t="shared" si="49"/>
        <v>1.6382265673600411</v>
      </c>
      <c r="Q237" s="1">
        <f t="shared" si="49"/>
        <v>1.6382265673600411</v>
      </c>
      <c r="R237" s="1">
        <f t="shared" si="49"/>
        <v>1.6382265673600411</v>
      </c>
      <c r="S237" s="7"/>
    </row>
    <row r="238" spans="1:49" customFormat="1">
      <c r="A238" s="7" t="s">
        <v>258</v>
      </c>
      <c r="B238" s="1">
        <f t="shared" ref="B238:L238" si="50">B237</f>
        <v>1.6382265673600411</v>
      </c>
      <c r="C238" s="1">
        <f t="shared" si="50"/>
        <v>1.6382265673600411</v>
      </c>
      <c r="D238" s="1">
        <f t="shared" si="50"/>
        <v>1.6382265673600411</v>
      </c>
      <c r="E238" s="1">
        <f t="shared" si="50"/>
        <v>1.6382265673600411</v>
      </c>
      <c r="F238" s="1">
        <f t="shared" si="50"/>
        <v>1.6382265673600411</v>
      </c>
      <c r="G238" s="1">
        <f t="shared" si="50"/>
        <v>1.6382265673600411</v>
      </c>
      <c r="H238" s="1">
        <f t="shared" si="50"/>
        <v>1.6382265673600411</v>
      </c>
      <c r="I238" s="1">
        <f t="shared" si="50"/>
        <v>1.6382265673600411</v>
      </c>
      <c r="J238" s="1">
        <f t="shared" si="50"/>
        <v>1.6382265673600411</v>
      </c>
      <c r="K238" s="1">
        <f t="shared" si="50"/>
        <v>1.6382265673600411</v>
      </c>
      <c r="L238" s="1">
        <f t="shared" si="50"/>
        <v>1.6382265673600411</v>
      </c>
      <c r="M238" s="1">
        <f t="shared" ref="M238:R238" si="51">M237</f>
        <v>1.6382265673600411</v>
      </c>
      <c r="N238" s="1">
        <f t="shared" si="51"/>
        <v>1.6382265673600411</v>
      </c>
      <c r="O238" s="1">
        <f t="shared" si="51"/>
        <v>1.6382265673600411</v>
      </c>
      <c r="P238" s="1">
        <f t="shared" si="51"/>
        <v>1.6382265673600411</v>
      </c>
      <c r="Q238" s="1">
        <f t="shared" si="51"/>
        <v>1.6382265673600411</v>
      </c>
      <c r="R238" s="1">
        <f t="shared" si="51"/>
        <v>1.6382265673600411</v>
      </c>
      <c r="S238" s="7"/>
    </row>
    <row r="239" spans="1:49" customFormat="1">
      <c r="A239" s="7" t="s">
        <v>253</v>
      </c>
      <c r="B239" s="1">
        <f>1</f>
        <v>1</v>
      </c>
      <c r="C239" s="1">
        <f>1</f>
        <v>1</v>
      </c>
      <c r="D239" s="1">
        <f>1</f>
        <v>1</v>
      </c>
      <c r="E239" s="1">
        <f>1</f>
        <v>1</v>
      </c>
      <c r="F239" s="1">
        <f>1</f>
        <v>1</v>
      </c>
      <c r="G239" s="1">
        <f>1</f>
        <v>1</v>
      </c>
      <c r="H239" s="1">
        <f>1</f>
        <v>1</v>
      </c>
      <c r="I239" s="1">
        <f>1</f>
        <v>1</v>
      </c>
      <c r="J239" s="1">
        <f>1</f>
        <v>1</v>
      </c>
      <c r="K239" s="1">
        <f>1</f>
        <v>1</v>
      </c>
      <c r="L239" s="1">
        <f>1</f>
        <v>1</v>
      </c>
      <c r="M239" s="1">
        <f>1</f>
        <v>1</v>
      </c>
      <c r="N239" s="1">
        <f>1</f>
        <v>1</v>
      </c>
      <c r="O239" s="1">
        <f>1</f>
        <v>1</v>
      </c>
      <c r="P239" s="1">
        <f>1</f>
        <v>1</v>
      </c>
      <c r="Q239" s="1">
        <f>1</f>
        <v>1</v>
      </c>
      <c r="R239" s="1">
        <f>1</f>
        <v>1</v>
      </c>
      <c r="S239" s="7"/>
    </row>
    <row r="240" spans="1:49" customFormat="1">
      <c r="A240" s="7" t="s">
        <v>26</v>
      </c>
      <c r="B240" s="1">
        <f t="shared" ref="B240:L240" si="52">$B$5+$B$6*(1-B232)</f>
        <v>5.0599999999999978E-2</v>
      </c>
      <c r="C240" s="1">
        <f t="shared" si="52"/>
        <v>5.0599999999999978E-2</v>
      </c>
      <c r="D240" s="1">
        <f t="shared" si="52"/>
        <v>4.2949999999999988E-2</v>
      </c>
      <c r="E240" s="1">
        <f t="shared" si="52"/>
        <v>3.9656215999999987E-2</v>
      </c>
      <c r="F240" s="1">
        <f t="shared" si="52"/>
        <v>3.7476271999999991E-2</v>
      </c>
      <c r="G240" s="1">
        <f t="shared" si="52"/>
        <v>3.6829999999999988E-2</v>
      </c>
      <c r="H240" s="1">
        <f t="shared" si="52"/>
        <v>4.1250000000169984E-2</v>
      </c>
      <c r="I240" s="1">
        <f t="shared" si="52"/>
        <v>3.8053999999999991E-2</v>
      </c>
      <c r="J240" s="1">
        <f t="shared" si="52"/>
        <v>5.0599999999999978E-2</v>
      </c>
      <c r="K240" s="1">
        <f t="shared" si="52"/>
        <v>5.0599999999999978E-2</v>
      </c>
      <c r="L240" s="1">
        <f t="shared" si="52"/>
        <v>3.8053999999999991E-2</v>
      </c>
      <c r="M240" s="1">
        <f t="shared" ref="M240:R240" si="53">$B$5+$B$6*(1-M232)</f>
        <v>5.0599999999999978E-2</v>
      </c>
      <c r="N240" s="1">
        <f t="shared" si="53"/>
        <v>4.2949999999999988E-2</v>
      </c>
      <c r="O240" s="1">
        <f t="shared" si="53"/>
        <v>3.9656215999999987E-2</v>
      </c>
      <c r="P240" s="1">
        <f t="shared" si="53"/>
        <v>3.7476271999999991E-2</v>
      </c>
      <c r="Q240" s="1">
        <f t="shared" si="53"/>
        <v>3.6829999999999988E-2</v>
      </c>
      <c r="R240" s="1">
        <f t="shared" si="53"/>
        <v>4.1250000000169984E-2</v>
      </c>
      <c r="S240" s="7"/>
    </row>
    <row r="241" spans="1:49" customFormat="1">
      <c r="A241" s="7" t="s">
        <v>22</v>
      </c>
      <c r="B241">
        <f t="shared" ref="B241:L241" si="54">B239*((1+B240)^B234)</f>
        <v>1.6382265673600411</v>
      </c>
      <c r="C241">
        <f t="shared" si="54"/>
        <v>1.6382265673600411</v>
      </c>
      <c r="D241">
        <f t="shared" si="54"/>
        <v>1.5227720062956622</v>
      </c>
      <c r="E241">
        <f t="shared" si="54"/>
        <v>1.4753584388699137</v>
      </c>
      <c r="F241">
        <f t="shared" si="54"/>
        <v>1.4447134898686136</v>
      </c>
      <c r="G241">
        <f t="shared" si="54"/>
        <v>1.435739164524898</v>
      </c>
      <c r="H241">
        <f t="shared" si="54"/>
        <v>1.498132219158584</v>
      </c>
      <c r="I241">
        <f t="shared" si="54"/>
        <v>1.4527786966665766</v>
      </c>
      <c r="J241">
        <f t="shared" si="54"/>
        <v>1.6382265673600411</v>
      </c>
      <c r="K241">
        <f t="shared" si="54"/>
        <v>1.6382265673600411</v>
      </c>
      <c r="L241">
        <f t="shared" si="54"/>
        <v>1.4527786966665766</v>
      </c>
      <c r="M241">
        <f t="shared" ref="M241:R241" si="55">M239*((1+M240)^M234)</f>
        <v>1.6382265673600411</v>
      </c>
      <c r="N241">
        <f t="shared" si="55"/>
        <v>1.5227720062956622</v>
      </c>
      <c r="O241">
        <f t="shared" si="55"/>
        <v>1.4753584388699137</v>
      </c>
      <c r="P241">
        <f t="shared" si="55"/>
        <v>1.4447134898686136</v>
      </c>
      <c r="Q241">
        <f t="shared" si="55"/>
        <v>1.435739164524898</v>
      </c>
      <c r="R241">
        <f t="shared" si="55"/>
        <v>1.498132219158584</v>
      </c>
      <c r="S241" s="7"/>
    </row>
    <row r="242" spans="1:49" customFormat="1">
      <c r="A242" s="7" t="s">
        <v>23</v>
      </c>
      <c r="B242">
        <f t="shared" ref="B242:L242" si="56">B239*$B$5*(1-(1+B240)^B234)/(1-(1+B240))</f>
        <v>0.25226346535970018</v>
      </c>
      <c r="C242">
        <f t="shared" si="56"/>
        <v>0.25226346535970018</v>
      </c>
      <c r="D242">
        <f t="shared" si="56"/>
        <v>0.2434328318024036</v>
      </c>
      <c r="E242">
        <f t="shared" si="56"/>
        <v>0.23973968614146818</v>
      </c>
      <c r="F242">
        <f t="shared" si="56"/>
        <v>0.23733069813807228</v>
      </c>
      <c r="G242">
        <f t="shared" si="56"/>
        <v>0.2366218650691822</v>
      </c>
      <c r="H242">
        <f t="shared" si="56"/>
        <v>0.24151865171225823</v>
      </c>
      <c r="I242">
        <f t="shared" si="56"/>
        <v>0.2379664143935335</v>
      </c>
      <c r="J242">
        <f t="shared" si="56"/>
        <v>0.25226346535970018</v>
      </c>
      <c r="K242">
        <f t="shared" si="56"/>
        <v>0.25226346535970018</v>
      </c>
      <c r="L242">
        <f t="shared" si="56"/>
        <v>0.2379664143935335</v>
      </c>
      <c r="M242">
        <f t="shared" ref="M242:R242" si="57">M239*$B$5*(1-(1+M240)^M234)/(1-(1+M240))</f>
        <v>0.25226346535970018</v>
      </c>
      <c r="N242">
        <f t="shared" si="57"/>
        <v>0.2434328318024036</v>
      </c>
      <c r="O242">
        <f t="shared" si="57"/>
        <v>0.23973968614146818</v>
      </c>
      <c r="P242">
        <f t="shared" si="57"/>
        <v>0.23733069813807228</v>
      </c>
      <c r="Q242">
        <f t="shared" si="57"/>
        <v>0.2366218650691822</v>
      </c>
      <c r="R242">
        <f t="shared" si="57"/>
        <v>0.24151865171225823</v>
      </c>
      <c r="S242" s="7"/>
    </row>
    <row r="243" spans="1:49" customFormat="1">
      <c r="A243" s="7" t="s">
        <v>21</v>
      </c>
      <c r="B243">
        <f t="shared" ref="B243:L243" si="58">B241-B242*B233</f>
        <v>1.6382265673600411</v>
      </c>
      <c r="C243">
        <f t="shared" si="58"/>
        <v>1.6382265673600411</v>
      </c>
      <c r="D243">
        <f t="shared" si="58"/>
        <v>1.5227720062956622</v>
      </c>
      <c r="E243">
        <f t="shared" si="58"/>
        <v>1.4753584388699137</v>
      </c>
      <c r="F243">
        <f t="shared" si="58"/>
        <v>1.4447134898686136</v>
      </c>
      <c r="G243">
        <f t="shared" si="58"/>
        <v>1.435739164524898</v>
      </c>
      <c r="H243">
        <f t="shared" si="58"/>
        <v>1.498132219158584</v>
      </c>
      <c r="I243">
        <f t="shared" si="58"/>
        <v>1.4527786966665766</v>
      </c>
      <c r="J243">
        <f t="shared" si="58"/>
        <v>1.5928191435952952</v>
      </c>
      <c r="K243">
        <f t="shared" si="58"/>
        <v>1.5928191435952952</v>
      </c>
      <c r="L243">
        <f t="shared" si="58"/>
        <v>1.4099447420757405</v>
      </c>
      <c r="M243">
        <f t="shared" ref="M243:R243" si="59">M241-M242*M233</f>
        <v>1.5675927970593251</v>
      </c>
      <c r="N243">
        <f t="shared" si="59"/>
        <v>1.4546108133909892</v>
      </c>
      <c r="O243">
        <f t="shared" si="59"/>
        <v>1.4082313267503026</v>
      </c>
      <c r="P243">
        <f t="shared" si="59"/>
        <v>1.3782608943899533</v>
      </c>
      <c r="Q243">
        <f t="shared" si="59"/>
        <v>1.3694850423055269</v>
      </c>
      <c r="R243">
        <f t="shared" si="59"/>
        <v>1.4305069966791517</v>
      </c>
      <c r="S243" s="7"/>
    </row>
    <row r="244" spans="1:49" customFormat="1">
      <c r="A244" s="7" t="s">
        <v>24</v>
      </c>
      <c r="B244">
        <f t="shared" ref="B244:L244" si="60">B243/((1+$B$4)^B234)</f>
        <v>1.3439163793441213</v>
      </c>
      <c r="C244">
        <f t="shared" si="60"/>
        <v>1.3439163793441213</v>
      </c>
      <c r="D244">
        <f t="shared" si="60"/>
        <v>1.2492034264621257</v>
      </c>
      <c r="E244">
        <f t="shared" si="60"/>
        <v>1.2103077870333969</v>
      </c>
      <c r="F244">
        <f t="shared" si="60"/>
        <v>1.1851682552204195</v>
      </c>
      <c r="G244">
        <f t="shared" si="60"/>
        <v>1.177806182682176</v>
      </c>
      <c r="H244">
        <f t="shared" si="60"/>
        <v>1.228990218974938</v>
      </c>
      <c r="I244">
        <f t="shared" si="60"/>
        <v>1.1917845339052699</v>
      </c>
      <c r="J244">
        <f t="shared" si="60"/>
        <v>1.3066664764570013</v>
      </c>
      <c r="K244">
        <f t="shared" si="60"/>
        <v>1.3066664764570013</v>
      </c>
      <c r="L244">
        <f t="shared" si="60"/>
        <v>1.1566457720797481</v>
      </c>
      <c r="M244">
        <f t="shared" ref="M244:R244" si="61">M243/((1+$B$4)^M234)</f>
        <v>1.2859720859641566</v>
      </c>
      <c r="N244">
        <f t="shared" si="61"/>
        <v>1.1932875077453147</v>
      </c>
      <c r="O244">
        <f t="shared" si="61"/>
        <v>1.155240174730545</v>
      </c>
      <c r="P244">
        <f t="shared" si="61"/>
        <v>1.1306539814972092</v>
      </c>
      <c r="Q244">
        <f t="shared" si="61"/>
        <v>1.123454726159794</v>
      </c>
      <c r="R244">
        <f t="shared" si="61"/>
        <v>1.1735139826852565</v>
      </c>
      <c r="S244" s="7"/>
    </row>
    <row r="245" spans="1:49" customFormat="1">
      <c r="A245" s="7" t="s">
        <v>12</v>
      </c>
      <c r="B245">
        <f t="shared" ref="B245:L245" si="62">B244^(1/B234)-1</f>
        <v>3.0000000000000027E-2</v>
      </c>
      <c r="C245">
        <f t="shared" si="62"/>
        <v>3.0000000000000027E-2</v>
      </c>
      <c r="D245">
        <f t="shared" si="62"/>
        <v>2.2499999999999964E-2</v>
      </c>
      <c r="E245">
        <f t="shared" si="62"/>
        <v>1.9270800000000143E-2</v>
      </c>
      <c r="F245">
        <f t="shared" si="62"/>
        <v>1.7133599999999749E-2</v>
      </c>
      <c r="G245">
        <f t="shared" si="62"/>
        <v>1.6499999999999959E-2</v>
      </c>
      <c r="H245">
        <f t="shared" si="62"/>
        <v>2.0833333333499793E-2</v>
      </c>
      <c r="I245">
        <f t="shared" si="62"/>
        <v>1.7700000000000049E-2</v>
      </c>
      <c r="J245">
        <f t="shared" si="62"/>
        <v>2.710885853632683E-2</v>
      </c>
      <c r="K245">
        <f t="shared" si="62"/>
        <v>2.710885853632683E-2</v>
      </c>
      <c r="L245">
        <f t="shared" si="62"/>
        <v>1.4658826096693112E-2</v>
      </c>
      <c r="M245">
        <f t="shared" ref="M245:R245" si="63">M244^(1/M234)-1</f>
        <v>2.5470459276021318E-2</v>
      </c>
      <c r="N245">
        <f t="shared" si="63"/>
        <v>1.7828270596814688E-2</v>
      </c>
      <c r="O245">
        <f t="shared" si="63"/>
        <v>1.4535453641729257E-2</v>
      </c>
      <c r="P245">
        <f t="shared" si="63"/>
        <v>1.2355325101553571E-2</v>
      </c>
      <c r="Q245">
        <f t="shared" si="63"/>
        <v>1.1708869854697435E-2</v>
      </c>
      <c r="R245">
        <f t="shared" si="63"/>
        <v>1.6128954843496413E-2</v>
      </c>
      <c r="S245" s="7"/>
    </row>
    <row r="246" spans="1:49" customFormat="1">
      <c r="A246" s="7" t="s">
        <v>5</v>
      </c>
      <c r="B246">
        <f t="shared" ref="B246:L246" si="64">$B$3-B245</f>
        <v>-2.7755575615628914E-17</v>
      </c>
      <c r="C246">
        <f t="shared" si="64"/>
        <v>-2.7755575615628914E-17</v>
      </c>
      <c r="D246">
        <f t="shared" si="64"/>
        <v>7.5000000000000344E-3</v>
      </c>
      <c r="E246">
        <f t="shared" si="64"/>
        <v>1.0729199999999856E-2</v>
      </c>
      <c r="F246">
        <f t="shared" si="64"/>
        <v>1.286640000000025E-2</v>
      </c>
      <c r="G246">
        <f t="shared" si="64"/>
        <v>1.350000000000004E-2</v>
      </c>
      <c r="H246">
        <f t="shared" si="64"/>
        <v>9.1666666665002061E-3</v>
      </c>
      <c r="I246">
        <f t="shared" si="64"/>
        <v>1.229999999999995E-2</v>
      </c>
      <c r="J246">
        <f t="shared" si="64"/>
        <v>2.8911414636731692E-3</v>
      </c>
      <c r="K246">
        <f t="shared" si="64"/>
        <v>2.8911414636731692E-3</v>
      </c>
      <c r="L246">
        <f t="shared" si="64"/>
        <v>1.5341173903306887E-2</v>
      </c>
      <c r="M246">
        <f t="shared" ref="M246:R246" si="65">$B$3-M245</f>
        <v>4.5295407239786811E-3</v>
      </c>
      <c r="N246">
        <f t="shared" si="65"/>
        <v>1.2171729403185311E-2</v>
      </c>
      <c r="O246">
        <f t="shared" si="65"/>
        <v>1.5464546358270742E-2</v>
      </c>
      <c r="P246">
        <f t="shared" si="65"/>
        <v>1.7644674898446427E-2</v>
      </c>
      <c r="Q246">
        <f t="shared" si="65"/>
        <v>1.8291130145302564E-2</v>
      </c>
      <c r="R246">
        <f t="shared" si="65"/>
        <v>1.3871045156503586E-2</v>
      </c>
      <c r="S246" s="7"/>
    </row>
    <row r="247" spans="1:49" s="17" customFormat="1">
      <c r="A247" s="17" t="s">
        <v>6</v>
      </c>
      <c r="B247" s="16">
        <f t="shared" ref="B247:L247" si="66">B246/$B$3</f>
        <v>-9.2518585385429718E-16</v>
      </c>
      <c r="C247" s="16">
        <f t="shared" si="66"/>
        <v>-9.2518585385429718E-16</v>
      </c>
      <c r="D247" s="16">
        <f t="shared" si="66"/>
        <v>0.25000000000000117</v>
      </c>
      <c r="E247" s="16">
        <f t="shared" si="66"/>
        <v>0.35763999999999518</v>
      </c>
      <c r="F247" s="16">
        <f t="shared" si="66"/>
        <v>0.42888000000000837</v>
      </c>
      <c r="G247" s="16">
        <f t="shared" si="66"/>
        <v>0.45000000000000134</v>
      </c>
      <c r="H247" s="16">
        <f t="shared" si="66"/>
        <v>0.30555555555000691</v>
      </c>
      <c r="I247" s="16">
        <f t="shared" si="66"/>
        <v>0.40999999999999837</v>
      </c>
      <c r="J247" s="16">
        <f t="shared" si="66"/>
        <v>9.6371382122438981E-2</v>
      </c>
      <c r="K247" s="16">
        <f t="shared" si="66"/>
        <v>9.6371382122438981E-2</v>
      </c>
      <c r="L247" s="16">
        <f t="shared" si="66"/>
        <v>0.51137246344356291</v>
      </c>
      <c r="M247" s="16">
        <f t="shared" ref="M247:R247" si="67">M246/$B$3</f>
        <v>0.15098469079928939</v>
      </c>
      <c r="N247" s="16">
        <f t="shared" si="67"/>
        <v>0.40572431343951038</v>
      </c>
      <c r="O247" s="16">
        <f t="shared" si="67"/>
        <v>0.51548487860902481</v>
      </c>
      <c r="P247" s="16">
        <f t="shared" si="67"/>
        <v>0.58815582994821425</v>
      </c>
      <c r="Q247" s="16">
        <f t="shared" si="67"/>
        <v>0.60970433817675218</v>
      </c>
      <c r="R247" s="16">
        <f t="shared" si="67"/>
        <v>0.46236817188345292</v>
      </c>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row>
    <row r="248" spans="1:49" s="17" customFormat="1">
      <c r="A248" s="17" t="s">
        <v>13</v>
      </c>
      <c r="B248" s="18">
        <f>B238/B243*100</f>
        <v>100</v>
      </c>
      <c r="C248" s="18">
        <f t="shared" ref="C248:R248" si="68">C238/C243*100</f>
        <v>100</v>
      </c>
      <c r="D248" s="18">
        <f t="shared" si="68"/>
        <v>107.58186784279262</v>
      </c>
      <c r="E248" s="18">
        <f t="shared" si="68"/>
        <v>111.03922438094978</v>
      </c>
      <c r="F248" s="18">
        <f t="shared" si="68"/>
        <v>113.39456430970449</v>
      </c>
      <c r="G248" s="18">
        <f t="shared" si="68"/>
        <v>114.10335580712172</v>
      </c>
      <c r="H248" s="18">
        <f t="shared" si="68"/>
        <v>109.35126729202449</v>
      </c>
      <c r="I248" s="18">
        <f t="shared" si="68"/>
        <v>112.76504612292138</v>
      </c>
      <c r="J248" s="18">
        <f t="shared" si="68"/>
        <v>102.85075828899524</v>
      </c>
      <c r="K248" s="18">
        <f t="shared" si="68"/>
        <v>102.85075828899524</v>
      </c>
      <c r="L248" s="18">
        <f t="shared" si="68"/>
        <v>116.19083489387117</v>
      </c>
      <c r="M248" s="18">
        <f t="shared" si="68"/>
        <v>104.50587489513981</v>
      </c>
      <c r="N248" s="18">
        <f t="shared" si="68"/>
        <v>112.62301588017256</v>
      </c>
      <c r="O248" s="18">
        <f t="shared" si="68"/>
        <v>116.33220595514557</v>
      </c>
      <c r="P248" s="18">
        <f t="shared" si="68"/>
        <v>118.86186236787586</v>
      </c>
      <c r="Q248" s="18">
        <f t="shared" si="68"/>
        <v>119.62354584041957</v>
      </c>
      <c r="R248" s="18">
        <f t="shared" si="68"/>
        <v>114.52069589055486</v>
      </c>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row>
    <row r="249" spans="1:49" customFormat="1">
      <c r="A249" s="7"/>
      <c r="S249" s="7"/>
    </row>
    <row r="250" spans="1:49" customFormat="1">
      <c r="A250" s="7" t="s">
        <v>145</v>
      </c>
      <c r="S250" s="7"/>
    </row>
    <row r="251" spans="1:49" customFormat="1">
      <c r="A251" s="7" t="s">
        <v>274</v>
      </c>
      <c r="B251" s="2" t="s">
        <v>73</v>
      </c>
      <c r="C251" s="2" t="s">
        <v>74</v>
      </c>
      <c r="D251" s="2" t="s">
        <v>75</v>
      </c>
      <c r="E251" s="2" t="s">
        <v>76</v>
      </c>
      <c r="F251" s="2" t="s">
        <v>77</v>
      </c>
      <c r="G251" s="2" t="s">
        <v>78</v>
      </c>
      <c r="H251" s="2" t="s">
        <v>79</v>
      </c>
      <c r="I251" s="2" t="s">
        <v>32</v>
      </c>
      <c r="J251" s="2" t="s">
        <v>73</v>
      </c>
      <c r="K251" s="2" t="s">
        <v>74</v>
      </c>
      <c r="L251" s="2" t="s">
        <v>32</v>
      </c>
      <c r="M251" s="2" t="s">
        <v>73</v>
      </c>
      <c r="N251" s="2" t="s">
        <v>75</v>
      </c>
      <c r="O251" s="2" t="s">
        <v>76</v>
      </c>
      <c r="P251" s="2" t="s">
        <v>77</v>
      </c>
      <c r="Q251" s="2" t="s">
        <v>78</v>
      </c>
      <c r="R251" s="2" t="s">
        <v>79</v>
      </c>
      <c r="S251" s="7"/>
    </row>
    <row r="252" spans="1:49" customFormat="1">
      <c r="A252" s="7" t="s">
        <v>275</v>
      </c>
      <c r="B252" s="2" t="s">
        <v>73</v>
      </c>
      <c r="C252" s="2" t="s">
        <v>73</v>
      </c>
      <c r="D252" s="2" t="s">
        <v>73</v>
      </c>
      <c r="E252" s="2" t="s">
        <v>73</v>
      </c>
      <c r="F252" s="2" t="s">
        <v>73</v>
      </c>
      <c r="G252" s="2" t="s">
        <v>73</v>
      </c>
      <c r="H252" s="2" t="s">
        <v>73</v>
      </c>
      <c r="I252" s="2" t="s">
        <v>73</v>
      </c>
      <c r="J252" s="2" t="s">
        <v>74</v>
      </c>
      <c r="K252" s="2" t="s">
        <v>74</v>
      </c>
      <c r="L252" s="2" t="s">
        <v>74</v>
      </c>
      <c r="M252" s="2" t="s">
        <v>75</v>
      </c>
      <c r="N252" s="2" t="s">
        <v>75</v>
      </c>
      <c r="O252" s="2" t="s">
        <v>75</v>
      </c>
      <c r="P252" s="2" t="s">
        <v>75</v>
      </c>
      <c r="Q252" s="2" t="s">
        <v>75</v>
      </c>
      <c r="R252" s="2" t="s">
        <v>75</v>
      </c>
      <c r="S252" s="7"/>
    </row>
    <row r="253" spans="1:49" customFormat="1">
      <c r="A253" s="7" t="s">
        <v>29</v>
      </c>
      <c r="B253" s="40">
        <v>0</v>
      </c>
      <c r="C253" s="40">
        <f>INDEX(SystemParamValues,MATCH("BasicDivRate",ParamNames,0),MATCH($B$2,SystemNames,0))</f>
        <v>0</v>
      </c>
      <c r="D253" s="40">
        <f>INDEX(SystemParamValues,MATCH("HigherDivRate",ParamNames,0),MATCH($B$2,SystemNames,0))</f>
        <v>0.25</v>
      </c>
      <c r="E253" s="40">
        <f>INDEX(SystemParamValues,MATCH("MTROnCBTaper1Kid",ParamNames,0),MATCH($B$2,SystemNames,0))-INDEX(SystemParamValues,MATCH("HigherRate",ParamNames,0),MATCH($B$2,SystemNames,0))+INDEX(SystemParamValues,MATCH("HigherDivRate",ParamNames,0),MATCH($B$2,SystemNames,0))</f>
        <v>0.35763999999999996</v>
      </c>
      <c r="F253" s="40">
        <f>INDEX(SystemParamValues,MATCH("MTROnCBTaper2Kids",ParamNames,0),MATCH($B$2,SystemNames,0))-INDEX(SystemParamValues,MATCH("HigherRate",ParamNames,0),MATCH($B$2,SystemNames,0))+INDEX(SystemParamValues,MATCH("HigherDivRate",ParamNames,0),MATCH($B$2,SystemNames,0))</f>
        <v>0.42888000000000004</v>
      </c>
      <c r="G253" s="40">
        <f>INDEX(SystemParamValues,MATCH("MTROnPATaper",ParamNames,0),MATCH($B$2,SystemNames,0))-INDEX(SystemParamValues,MATCH("HigherRate",ParamNames,0),MATCH($B$2,SystemNames,0))+INDEX(SystemParamValues,MATCH("HigherDivRate",ParamNames,0),MATCH($B$2,SystemNames,0))</f>
        <v>0.44999999999999996</v>
      </c>
      <c r="H253" s="40">
        <f>INDEX(SystemParamValues,MATCH("AdditionalDivRate",ParamNames,0),MATCH($B$2,SystemNames,0))</f>
        <v>0.30555555555000002</v>
      </c>
      <c r="I253" s="40">
        <f>INDEX(SystemParamValues,MATCH("BasicDivRate",ParamNames,0),MATCH($B$2,SystemNames,0))+INDEX(SystemParamValues,MATCH("TaxCredTaperRate",ParamNames,0),MATCH($B$2,SystemNames,0))</f>
        <v>0.41</v>
      </c>
      <c r="J253" s="40">
        <v>0</v>
      </c>
      <c r="K253" s="40">
        <f>INDEX(SystemParamValues,MATCH("BasicDivRate",ParamNames,0),MATCH($B$2,SystemNames,0))</f>
        <v>0</v>
      </c>
      <c r="L253" s="40">
        <f>INDEX(SystemParamValues,MATCH("BasicDivRate",ParamNames,0),MATCH($B$2,SystemNames,0))+INDEX(SystemParamValues,MATCH("TaxCredTaperRate",ParamNames,0),MATCH($B$2,SystemNames,0))</f>
        <v>0.41</v>
      </c>
      <c r="M253" s="40">
        <v>0</v>
      </c>
      <c r="N253" s="40">
        <f>INDEX(SystemParamValues,MATCH("HigherDivRate",ParamNames,0),MATCH($B$2,SystemNames,0))</f>
        <v>0.25</v>
      </c>
      <c r="O253" s="40">
        <f>INDEX(SystemParamValues,MATCH("MTROnCBTaper1Kid",ParamNames,0),MATCH($B$2,SystemNames,0))-INDEX(SystemParamValues,MATCH("HigherRate",ParamNames,0),MATCH($B$2,SystemNames,0))+INDEX(SystemParamValues,MATCH("HigherDivRate",ParamNames,0),MATCH($B$2,SystemNames,0))</f>
        <v>0.35763999999999996</v>
      </c>
      <c r="P253" s="40">
        <f>INDEX(SystemParamValues,MATCH("MTROnCBTaper2Kids",ParamNames,0),MATCH($B$2,SystemNames,0))-INDEX(SystemParamValues,MATCH("HigherRate",ParamNames,0),MATCH($B$2,SystemNames,0))+INDEX(SystemParamValues,MATCH("HigherDivRate",ParamNames,0),MATCH($B$2,SystemNames,0))</f>
        <v>0.42888000000000004</v>
      </c>
      <c r="Q253" s="40">
        <f>INDEX(SystemParamValues,MATCH("MTROnPATaper",ParamNames,0),MATCH($B$2,SystemNames,0))-INDEX(SystemParamValues,MATCH("HigherRate",ParamNames,0),MATCH($B$2,SystemNames,0))+INDEX(SystemParamValues,MATCH("HigherDivRate",ParamNames,0),MATCH($B$2,SystemNames,0))</f>
        <v>0.44999999999999996</v>
      </c>
      <c r="R253" s="40">
        <f>INDEX(SystemParamValues,MATCH("AdditionalDivRate",ParamNames,0),MATCH($B$2,SystemNames,0))</f>
        <v>0.30555555555000002</v>
      </c>
      <c r="S253" s="7"/>
    </row>
    <row r="254" spans="1:49" customFormat="1">
      <c r="A254" s="7" t="s">
        <v>20</v>
      </c>
      <c r="B254" s="40">
        <v>0</v>
      </c>
      <c r="C254" s="40">
        <v>0</v>
      </c>
      <c r="D254" s="40">
        <v>0</v>
      </c>
      <c r="E254" s="40">
        <v>0</v>
      </c>
      <c r="F254" s="40">
        <v>0</v>
      </c>
      <c r="G254" s="40">
        <v>0</v>
      </c>
      <c r="H254" s="40">
        <v>0</v>
      </c>
      <c r="I254" s="40">
        <v>0</v>
      </c>
      <c r="J254" s="40">
        <f>INDEX(SystemParamValues,MATCH("CGTBasicRate",ParamNames,0),MATCH($B$2,SystemNames,0))</f>
        <v>0.18</v>
      </c>
      <c r="K254" s="40">
        <f>INDEX(SystemParamValues,MATCH("CGTBasicRate",ParamNames,0),MATCH($B$2,SystemNames,0))</f>
        <v>0.18</v>
      </c>
      <c r="L254" s="40">
        <f>INDEX(SystemParamValues,MATCH("CGTBasicRate",ParamNames,0),MATCH($B$2,SystemNames,0))</f>
        <v>0.18</v>
      </c>
      <c r="M254" s="40">
        <f t="shared" ref="M254:R254" si="69">INDEX(SystemParamValues,MATCH("CGTHigherRate",ParamNames,0),MATCH($B$2,SystemNames,0))</f>
        <v>0.28000000000000003</v>
      </c>
      <c r="N254" s="40">
        <f t="shared" si="69"/>
        <v>0.28000000000000003</v>
      </c>
      <c r="O254" s="40">
        <f t="shared" si="69"/>
        <v>0.28000000000000003</v>
      </c>
      <c r="P254" s="40">
        <f t="shared" si="69"/>
        <v>0.28000000000000003</v>
      </c>
      <c r="Q254" s="40">
        <f t="shared" si="69"/>
        <v>0.28000000000000003</v>
      </c>
      <c r="R254" s="40">
        <f t="shared" si="69"/>
        <v>0.28000000000000003</v>
      </c>
      <c r="S254" s="7"/>
    </row>
    <row r="255" spans="1:49" customFormat="1">
      <c r="A255" s="7" t="s">
        <v>3</v>
      </c>
      <c r="B255" s="40">
        <v>25</v>
      </c>
      <c r="C255" s="40">
        <v>25</v>
      </c>
      <c r="D255" s="40">
        <v>25</v>
      </c>
      <c r="E255" s="40">
        <v>25</v>
      </c>
      <c r="F255" s="40">
        <v>25</v>
      </c>
      <c r="G255" s="40">
        <v>25</v>
      </c>
      <c r="H255" s="40">
        <v>25</v>
      </c>
      <c r="I255" s="40">
        <v>25</v>
      </c>
      <c r="J255" s="40">
        <v>25</v>
      </c>
      <c r="K255" s="40">
        <v>25</v>
      </c>
      <c r="L255" s="40">
        <v>25</v>
      </c>
      <c r="M255" s="40">
        <v>25</v>
      </c>
      <c r="N255" s="40">
        <v>25</v>
      </c>
      <c r="O255" s="40">
        <v>25</v>
      </c>
      <c r="P255" s="40">
        <v>25</v>
      </c>
      <c r="Q255" s="40">
        <v>25</v>
      </c>
      <c r="R255" s="40">
        <v>25</v>
      </c>
      <c r="S255" s="7"/>
    </row>
    <row r="256" spans="1:49" customFormat="1">
      <c r="A256" s="7" t="s">
        <v>251</v>
      </c>
      <c r="B256" s="1">
        <f>1</f>
        <v>1</v>
      </c>
      <c r="C256" s="1">
        <f>1</f>
        <v>1</v>
      </c>
      <c r="D256" s="1">
        <f>1</f>
        <v>1</v>
      </c>
      <c r="E256" s="1">
        <f>1</f>
        <v>1</v>
      </c>
      <c r="F256" s="1">
        <f>1</f>
        <v>1</v>
      </c>
      <c r="G256" s="1">
        <f>1</f>
        <v>1</v>
      </c>
      <c r="H256" s="1">
        <f>1</f>
        <v>1</v>
      </c>
      <c r="I256" s="1">
        <f>1</f>
        <v>1</v>
      </c>
      <c r="J256" s="1">
        <f>1</f>
        <v>1</v>
      </c>
      <c r="K256" s="1">
        <f>1</f>
        <v>1</v>
      </c>
      <c r="L256" s="1">
        <f>1</f>
        <v>1</v>
      </c>
      <c r="M256" s="1">
        <f>1</f>
        <v>1</v>
      </c>
      <c r="N256" s="1">
        <f>1</f>
        <v>1</v>
      </c>
      <c r="O256" s="1">
        <f>1</f>
        <v>1</v>
      </c>
      <c r="P256" s="1">
        <f>1</f>
        <v>1</v>
      </c>
      <c r="Q256" s="1">
        <f>1</f>
        <v>1</v>
      </c>
      <c r="R256" s="1">
        <f>1</f>
        <v>1</v>
      </c>
      <c r="S256" s="7"/>
    </row>
    <row r="257" spans="1:49" customFormat="1">
      <c r="A257" s="7" t="s">
        <v>250</v>
      </c>
      <c r="B257" s="1">
        <f t="shared" ref="B257:R257" si="70">(1+$B$3)*(1+$B$4)-1</f>
        <v>5.0599999999999978E-2</v>
      </c>
      <c r="C257" s="1">
        <f t="shared" si="70"/>
        <v>5.0599999999999978E-2</v>
      </c>
      <c r="D257" s="1">
        <f t="shared" si="70"/>
        <v>5.0599999999999978E-2</v>
      </c>
      <c r="E257" s="1">
        <f t="shared" si="70"/>
        <v>5.0599999999999978E-2</v>
      </c>
      <c r="F257" s="1">
        <f t="shared" si="70"/>
        <v>5.0599999999999978E-2</v>
      </c>
      <c r="G257" s="1">
        <f t="shared" si="70"/>
        <v>5.0599999999999978E-2</v>
      </c>
      <c r="H257" s="1">
        <f t="shared" si="70"/>
        <v>5.0599999999999978E-2</v>
      </c>
      <c r="I257" s="1">
        <f t="shared" si="70"/>
        <v>5.0599999999999978E-2</v>
      </c>
      <c r="J257" s="1">
        <f t="shared" si="70"/>
        <v>5.0599999999999978E-2</v>
      </c>
      <c r="K257" s="1">
        <f t="shared" si="70"/>
        <v>5.0599999999999978E-2</v>
      </c>
      <c r="L257" s="1">
        <f t="shared" si="70"/>
        <v>5.0599999999999978E-2</v>
      </c>
      <c r="M257" s="1">
        <f t="shared" si="70"/>
        <v>5.0599999999999978E-2</v>
      </c>
      <c r="N257" s="1">
        <f t="shared" si="70"/>
        <v>5.0599999999999978E-2</v>
      </c>
      <c r="O257" s="1">
        <f t="shared" si="70"/>
        <v>5.0599999999999978E-2</v>
      </c>
      <c r="P257" s="1">
        <f t="shared" si="70"/>
        <v>5.0599999999999978E-2</v>
      </c>
      <c r="Q257" s="1">
        <f t="shared" si="70"/>
        <v>5.0599999999999978E-2</v>
      </c>
      <c r="R257" s="1">
        <f t="shared" si="70"/>
        <v>5.0599999999999978E-2</v>
      </c>
      <c r="S257" s="7"/>
    </row>
    <row r="258" spans="1:49" customFormat="1">
      <c r="A258" s="7" t="s">
        <v>254</v>
      </c>
      <c r="B258" s="1">
        <f t="shared" ref="B258:L258" si="71">B256*((1+B257)^B255)</f>
        <v>3.4350646224686523</v>
      </c>
      <c r="C258" s="1">
        <f t="shared" si="71"/>
        <v>3.4350646224686523</v>
      </c>
      <c r="D258" s="1">
        <f t="shared" si="71"/>
        <v>3.4350646224686523</v>
      </c>
      <c r="E258" s="1">
        <f t="shared" si="71"/>
        <v>3.4350646224686523</v>
      </c>
      <c r="F258" s="1">
        <f t="shared" si="71"/>
        <v>3.4350646224686523</v>
      </c>
      <c r="G258" s="1">
        <f t="shared" si="71"/>
        <v>3.4350646224686523</v>
      </c>
      <c r="H258" s="1">
        <f t="shared" si="71"/>
        <v>3.4350646224686523</v>
      </c>
      <c r="I258" s="1">
        <f t="shared" si="71"/>
        <v>3.4350646224686523</v>
      </c>
      <c r="J258" s="1">
        <f t="shared" si="71"/>
        <v>3.4350646224686523</v>
      </c>
      <c r="K258" s="1">
        <f t="shared" si="71"/>
        <v>3.4350646224686523</v>
      </c>
      <c r="L258" s="1">
        <f t="shared" si="71"/>
        <v>3.4350646224686523</v>
      </c>
      <c r="M258" s="1">
        <f t="shared" ref="M258:R258" si="72">M256*((1+M257)^M255)</f>
        <v>3.4350646224686523</v>
      </c>
      <c r="N258" s="1">
        <f t="shared" si="72"/>
        <v>3.4350646224686523</v>
      </c>
      <c r="O258" s="1">
        <f t="shared" si="72"/>
        <v>3.4350646224686523</v>
      </c>
      <c r="P258" s="1">
        <f t="shared" si="72"/>
        <v>3.4350646224686523</v>
      </c>
      <c r="Q258" s="1">
        <f t="shared" si="72"/>
        <v>3.4350646224686523</v>
      </c>
      <c r="R258" s="1">
        <f t="shared" si="72"/>
        <v>3.4350646224686523</v>
      </c>
      <c r="S258" s="7"/>
    </row>
    <row r="259" spans="1:49" customFormat="1">
      <c r="A259" s="7" t="s">
        <v>258</v>
      </c>
      <c r="B259" s="1">
        <f t="shared" ref="B259:L259" si="73">B258</f>
        <v>3.4350646224686523</v>
      </c>
      <c r="C259" s="1">
        <f t="shared" si="73"/>
        <v>3.4350646224686523</v>
      </c>
      <c r="D259" s="1">
        <f t="shared" si="73"/>
        <v>3.4350646224686523</v>
      </c>
      <c r="E259" s="1">
        <f t="shared" si="73"/>
        <v>3.4350646224686523</v>
      </c>
      <c r="F259" s="1">
        <f t="shared" si="73"/>
        <v>3.4350646224686523</v>
      </c>
      <c r="G259" s="1">
        <f t="shared" si="73"/>
        <v>3.4350646224686523</v>
      </c>
      <c r="H259" s="1">
        <f t="shared" si="73"/>
        <v>3.4350646224686523</v>
      </c>
      <c r="I259" s="1">
        <f t="shared" si="73"/>
        <v>3.4350646224686523</v>
      </c>
      <c r="J259" s="1">
        <f t="shared" si="73"/>
        <v>3.4350646224686523</v>
      </c>
      <c r="K259" s="1">
        <f t="shared" si="73"/>
        <v>3.4350646224686523</v>
      </c>
      <c r="L259" s="1">
        <f t="shared" si="73"/>
        <v>3.4350646224686523</v>
      </c>
      <c r="M259" s="1">
        <f t="shared" ref="M259:R259" si="74">M258</f>
        <v>3.4350646224686523</v>
      </c>
      <c r="N259" s="1">
        <f t="shared" si="74"/>
        <v>3.4350646224686523</v>
      </c>
      <c r="O259" s="1">
        <f t="shared" si="74"/>
        <v>3.4350646224686523</v>
      </c>
      <c r="P259" s="1">
        <f t="shared" si="74"/>
        <v>3.4350646224686523</v>
      </c>
      <c r="Q259" s="1">
        <f t="shared" si="74"/>
        <v>3.4350646224686523</v>
      </c>
      <c r="R259" s="1">
        <f t="shared" si="74"/>
        <v>3.4350646224686523</v>
      </c>
      <c r="S259" s="7"/>
    </row>
    <row r="260" spans="1:49" customFormat="1">
      <c r="A260" s="7" t="s">
        <v>253</v>
      </c>
      <c r="B260" s="1">
        <f>1</f>
        <v>1</v>
      </c>
      <c r="C260" s="1">
        <f>1</f>
        <v>1</v>
      </c>
      <c r="D260" s="1">
        <f>1</f>
        <v>1</v>
      </c>
      <c r="E260" s="1">
        <f>1</f>
        <v>1</v>
      </c>
      <c r="F260" s="1">
        <f>1</f>
        <v>1</v>
      </c>
      <c r="G260" s="1">
        <f>1</f>
        <v>1</v>
      </c>
      <c r="H260" s="1">
        <f>1</f>
        <v>1</v>
      </c>
      <c r="I260" s="1">
        <f>1</f>
        <v>1</v>
      </c>
      <c r="J260" s="1">
        <f>1</f>
        <v>1</v>
      </c>
      <c r="K260" s="1">
        <f>1</f>
        <v>1</v>
      </c>
      <c r="L260" s="1">
        <f>1</f>
        <v>1</v>
      </c>
      <c r="M260" s="1">
        <f>1</f>
        <v>1</v>
      </c>
      <c r="N260" s="1">
        <f>1</f>
        <v>1</v>
      </c>
      <c r="O260" s="1">
        <f>1</f>
        <v>1</v>
      </c>
      <c r="P260" s="1">
        <f>1</f>
        <v>1</v>
      </c>
      <c r="Q260" s="1">
        <f>1</f>
        <v>1</v>
      </c>
      <c r="R260" s="1">
        <f>1</f>
        <v>1</v>
      </c>
      <c r="S260" s="7"/>
    </row>
    <row r="261" spans="1:49" customFormat="1">
      <c r="A261" s="7" t="s">
        <v>26</v>
      </c>
      <c r="B261" s="1">
        <f t="shared" ref="B261:L261" si="75">$B$5+$B$6*(1-B253)</f>
        <v>5.0599999999999978E-2</v>
      </c>
      <c r="C261" s="1">
        <f t="shared" si="75"/>
        <v>5.0599999999999978E-2</v>
      </c>
      <c r="D261" s="1">
        <f t="shared" si="75"/>
        <v>4.2949999999999988E-2</v>
      </c>
      <c r="E261" s="1">
        <f t="shared" si="75"/>
        <v>3.9656215999999987E-2</v>
      </c>
      <c r="F261" s="1">
        <f t="shared" si="75"/>
        <v>3.7476271999999991E-2</v>
      </c>
      <c r="G261" s="1">
        <f t="shared" si="75"/>
        <v>3.6829999999999988E-2</v>
      </c>
      <c r="H261" s="1">
        <f t="shared" si="75"/>
        <v>4.1250000000169984E-2</v>
      </c>
      <c r="I261" s="1">
        <f t="shared" si="75"/>
        <v>3.8053999999999991E-2</v>
      </c>
      <c r="J261" s="1">
        <f t="shared" si="75"/>
        <v>5.0599999999999978E-2</v>
      </c>
      <c r="K261" s="1">
        <f t="shared" si="75"/>
        <v>5.0599999999999978E-2</v>
      </c>
      <c r="L261" s="1">
        <f t="shared" si="75"/>
        <v>3.8053999999999991E-2</v>
      </c>
      <c r="M261" s="1">
        <f t="shared" ref="M261:R261" si="76">$B$5+$B$6*(1-M253)</f>
        <v>5.0599999999999978E-2</v>
      </c>
      <c r="N261" s="1">
        <f t="shared" si="76"/>
        <v>4.2949999999999988E-2</v>
      </c>
      <c r="O261" s="1">
        <f t="shared" si="76"/>
        <v>3.9656215999999987E-2</v>
      </c>
      <c r="P261" s="1">
        <f t="shared" si="76"/>
        <v>3.7476271999999991E-2</v>
      </c>
      <c r="Q261" s="1">
        <f t="shared" si="76"/>
        <v>3.6829999999999988E-2</v>
      </c>
      <c r="R261" s="1">
        <f t="shared" si="76"/>
        <v>4.1250000000169984E-2</v>
      </c>
      <c r="S261" s="7"/>
    </row>
    <row r="262" spans="1:49" customFormat="1">
      <c r="A262" s="7" t="s">
        <v>22</v>
      </c>
      <c r="B262">
        <f t="shared" ref="B262:L262" si="77">B260*((1+B261)^B255)</f>
        <v>3.4350646224686523</v>
      </c>
      <c r="C262">
        <f t="shared" si="77"/>
        <v>3.4350646224686523</v>
      </c>
      <c r="D262">
        <f t="shared" si="77"/>
        <v>2.8614569144555184</v>
      </c>
      <c r="E262">
        <f t="shared" si="77"/>
        <v>2.643892925967338</v>
      </c>
      <c r="F262">
        <f t="shared" si="77"/>
        <v>2.5087322917121462</v>
      </c>
      <c r="G262">
        <f t="shared" si="77"/>
        <v>2.4699540187133895</v>
      </c>
      <c r="H262">
        <f t="shared" si="77"/>
        <v>2.7471056389156114</v>
      </c>
      <c r="I262">
        <f t="shared" si="77"/>
        <v>2.5438919263585831</v>
      </c>
      <c r="J262">
        <f t="shared" si="77"/>
        <v>3.4350646224686523</v>
      </c>
      <c r="K262">
        <f t="shared" si="77"/>
        <v>3.4350646224686523</v>
      </c>
      <c r="L262">
        <f t="shared" si="77"/>
        <v>2.5438919263585831</v>
      </c>
      <c r="M262">
        <f t="shared" ref="M262:R262" si="78">M260*((1+M261)^M255)</f>
        <v>3.4350646224686523</v>
      </c>
      <c r="N262">
        <f t="shared" si="78"/>
        <v>2.8614569144555184</v>
      </c>
      <c r="O262">
        <f t="shared" si="78"/>
        <v>2.643892925967338</v>
      </c>
      <c r="P262">
        <f t="shared" si="78"/>
        <v>2.5087322917121462</v>
      </c>
      <c r="Q262">
        <f t="shared" si="78"/>
        <v>2.4699540187133895</v>
      </c>
      <c r="R262">
        <f t="shared" si="78"/>
        <v>2.7471056389156114</v>
      </c>
      <c r="S262" s="7"/>
    </row>
    <row r="263" spans="1:49" customFormat="1">
      <c r="A263" s="7" t="s">
        <v>23</v>
      </c>
      <c r="B263">
        <f t="shared" ref="B263:L263" si="79">B260*$B$5*(1-(1+B261)^B255)/(1-(1+B261))</f>
        <v>0.96247613536310406</v>
      </c>
      <c r="C263">
        <f t="shared" si="79"/>
        <v>0.96247613536310406</v>
      </c>
      <c r="D263">
        <f t="shared" si="79"/>
        <v>0.8668018227965153</v>
      </c>
      <c r="E263">
        <f t="shared" si="79"/>
        <v>0.82907200523990354</v>
      </c>
      <c r="F263">
        <f t="shared" si="79"/>
        <v>0.80516668878491937</v>
      </c>
      <c r="G263">
        <f t="shared" si="79"/>
        <v>0.79823731670561648</v>
      </c>
      <c r="H263">
        <f t="shared" si="79"/>
        <v>0.84708152189498997</v>
      </c>
      <c r="I263">
        <f t="shared" si="79"/>
        <v>0.81142162524758599</v>
      </c>
      <c r="J263">
        <f t="shared" si="79"/>
        <v>0.96247613536310406</v>
      </c>
      <c r="K263">
        <f t="shared" si="79"/>
        <v>0.96247613536310406</v>
      </c>
      <c r="L263">
        <f t="shared" si="79"/>
        <v>0.81142162524758599</v>
      </c>
      <c r="M263">
        <f t="shared" ref="M263:R263" si="80">M260*$B$5*(1-(1+M261)^M255)/(1-(1+M261))</f>
        <v>0.96247613536310406</v>
      </c>
      <c r="N263">
        <f t="shared" si="80"/>
        <v>0.8668018227965153</v>
      </c>
      <c r="O263">
        <f t="shared" si="80"/>
        <v>0.82907200523990354</v>
      </c>
      <c r="P263">
        <f t="shared" si="80"/>
        <v>0.80516668878491937</v>
      </c>
      <c r="Q263">
        <f t="shared" si="80"/>
        <v>0.79823731670561648</v>
      </c>
      <c r="R263">
        <f t="shared" si="80"/>
        <v>0.84708152189498997</v>
      </c>
      <c r="S263" s="7"/>
    </row>
    <row r="264" spans="1:49" customFormat="1">
      <c r="A264" s="7" t="s">
        <v>21</v>
      </c>
      <c r="B264">
        <f t="shared" ref="B264:L264" si="81">B262-B263*B254</f>
        <v>3.4350646224686523</v>
      </c>
      <c r="C264">
        <f t="shared" si="81"/>
        <v>3.4350646224686523</v>
      </c>
      <c r="D264">
        <f t="shared" si="81"/>
        <v>2.8614569144555184</v>
      </c>
      <c r="E264">
        <f t="shared" si="81"/>
        <v>2.643892925967338</v>
      </c>
      <c r="F264">
        <f t="shared" si="81"/>
        <v>2.5087322917121462</v>
      </c>
      <c r="G264">
        <f t="shared" si="81"/>
        <v>2.4699540187133895</v>
      </c>
      <c r="H264">
        <f t="shared" si="81"/>
        <v>2.7471056389156114</v>
      </c>
      <c r="I264">
        <f t="shared" si="81"/>
        <v>2.5438919263585831</v>
      </c>
      <c r="J264">
        <f t="shared" si="81"/>
        <v>3.2618189181032937</v>
      </c>
      <c r="K264">
        <f t="shared" si="81"/>
        <v>3.2618189181032937</v>
      </c>
      <c r="L264">
        <f t="shared" si="81"/>
        <v>2.3978360338140177</v>
      </c>
      <c r="M264">
        <f t="shared" ref="M264:R264" si="82">M262-M263*M254</f>
        <v>3.1655713045669831</v>
      </c>
      <c r="N264">
        <f t="shared" si="82"/>
        <v>2.6187524040724943</v>
      </c>
      <c r="O264">
        <f t="shared" si="82"/>
        <v>2.4117527645001648</v>
      </c>
      <c r="P264">
        <f t="shared" si="82"/>
        <v>2.2832856188523687</v>
      </c>
      <c r="Q264">
        <f t="shared" si="82"/>
        <v>2.2464475700358166</v>
      </c>
      <c r="R264">
        <f t="shared" si="82"/>
        <v>2.5099228127850144</v>
      </c>
      <c r="S264" s="7"/>
    </row>
    <row r="265" spans="1:49" customFormat="1">
      <c r="A265" s="7" t="s">
        <v>24</v>
      </c>
      <c r="B265">
        <f t="shared" ref="B265:L265" si="83">B264/((1+$B$4)^B255)</f>
        <v>2.0937779296542129</v>
      </c>
      <c r="C265">
        <f t="shared" si="83"/>
        <v>2.0937779296542129</v>
      </c>
      <c r="D265">
        <f t="shared" si="83"/>
        <v>1.7441463240472361</v>
      </c>
      <c r="E265">
        <f t="shared" si="83"/>
        <v>1.611534356748431</v>
      </c>
      <c r="F265">
        <f t="shared" si="83"/>
        <v>1.5291497776897096</v>
      </c>
      <c r="G265">
        <f t="shared" si="83"/>
        <v>1.5055132231911943</v>
      </c>
      <c r="H265">
        <f t="shared" si="83"/>
        <v>1.6744456915213777</v>
      </c>
      <c r="I265">
        <f t="shared" si="83"/>
        <v>1.5505806604032086</v>
      </c>
      <c r="J265">
        <f t="shared" si="83"/>
        <v>1.9881793246571109</v>
      </c>
      <c r="K265">
        <f t="shared" si="83"/>
        <v>1.9881793246571109</v>
      </c>
      <c r="L265">
        <f t="shared" si="83"/>
        <v>1.4615550850747347</v>
      </c>
      <c r="M265">
        <f t="shared" ref="M265:R265" si="84">M264/((1+$B$4)^M255)</f>
        <v>1.929513432992054</v>
      </c>
      <c r="N265">
        <f t="shared" si="84"/>
        <v>1.5962104325523316</v>
      </c>
      <c r="O265">
        <f t="shared" si="84"/>
        <v>1.4700377620447698</v>
      </c>
      <c r="P265">
        <f t="shared" si="84"/>
        <v>1.3917330709237852</v>
      </c>
      <c r="Q265">
        <f t="shared" si="84"/>
        <v>1.369279142960069</v>
      </c>
      <c r="R265">
        <f t="shared" si="84"/>
        <v>1.5298754370356373</v>
      </c>
      <c r="S265" s="7"/>
    </row>
    <row r="266" spans="1:49" customFormat="1">
      <c r="A266" s="7" t="s">
        <v>12</v>
      </c>
      <c r="B266">
        <f t="shared" ref="B266:L266" si="85">B265^(1/B255)-1</f>
        <v>3.0000000000000027E-2</v>
      </c>
      <c r="C266">
        <f t="shared" si="85"/>
        <v>3.0000000000000027E-2</v>
      </c>
      <c r="D266">
        <f t="shared" si="85"/>
        <v>2.2499999999999964E-2</v>
      </c>
      <c r="E266">
        <f t="shared" si="85"/>
        <v>1.9270800000000143E-2</v>
      </c>
      <c r="F266">
        <f t="shared" si="85"/>
        <v>1.7133599999999971E-2</v>
      </c>
      <c r="G266">
        <f t="shared" si="85"/>
        <v>1.6499999999999959E-2</v>
      </c>
      <c r="H266">
        <f t="shared" si="85"/>
        <v>2.0833333333500015E-2</v>
      </c>
      <c r="I266">
        <f t="shared" si="85"/>
        <v>1.7700000000000049E-2</v>
      </c>
      <c r="J266">
        <f t="shared" si="85"/>
        <v>2.7870074434517056E-2</v>
      </c>
      <c r="K266">
        <f t="shared" si="85"/>
        <v>2.7870074434517056E-2</v>
      </c>
      <c r="L266">
        <f t="shared" si="85"/>
        <v>1.5295841847881686E-2</v>
      </c>
      <c r="M266">
        <f t="shared" ref="M266:R266" si="86">M265^(1/M255)-1</f>
        <v>2.663936410031309E-2</v>
      </c>
      <c r="N266">
        <f t="shared" si="86"/>
        <v>1.8881333529846112E-2</v>
      </c>
      <c r="O266">
        <f t="shared" si="86"/>
        <v>1.5530893522211153E-2</v>
      </c>
      <c r="P266">
        <f t="shared" si="86"/>
        <v>1.3309788416929091E-2</v>
      </c>
      <c r="Q266">
        <f t="shared" si="86"/>
        <v>1.2650729067524846E-2</v>
      </c>
      <c r="R266">
        <f t="shared" si="86"/>
        <v>1.7152902868555975E-2</v>
      </c>
      <c r="S266" s="7"/>
    </row>
    <row r="267" spans="1:49" customFormat="1">
      <c r="A267" s="7" t="s">
        <v>5</v>
      </c>
      <c r="B267">
        <f t="shared" ref="B267:L267" si="87">$B$3-B266</f>
        <v>-2.7755575615628914E-17</v>
      </c>
      <c r="C267">
        <f t="shared" si="87"/>
        <v>-2.7755575615628914E-17</v>
      </c>
      <c r="D267">
        <f t="shared" si="87"/>
        <v>7.5000000000000344E-3</v>
      </c>
      <c r="E267">
        <f t="shared" si="87"/>
        <v>1.0729199999999856E-2</v>
      </c>
      <c r="F267">
        <f t="shared" si="87"/>
        <v>1.2866400000000028E-2</v>
      </c>
      <c r="G267">
        <f t="shared" si="87"/>
        <v>1.350000000000004E-2</v>
      </c>
      <c r="H267">
        <f t="shared" si="87"/>
        <v>9.1666666664999841E-3</v>
      </c>
      <c r="I267">
        <f t="shared" si="87"/>
        <v>1.229999999999995E-2</v>
      </c>
      <c r="J267">
        <f t="shared" si="87"/>
        <v>2.129925565482943E-3</v>
      </c>
      <c r="K267">
        <f t="shared" si="87"/>
        <v>2.129925565482943E-3</v>
      </c>
      <c r="L267">
        <f t="shared" si="87"/>
        <v>1.4704158152118313E-2</v>
      </c>
      <c r="M267">
        <f t="shared" ref="M267:R267" si="88">$B$3-M266</f>
        <v>3.360635899686909E-3</v>
      </c>
      <c r="N267">
        <f t="shared" si="88"/>
        <v>1.1118666470153887E-2</v>
      </c>
      <c r="O267">
        <f t="shared" si="88"/>
        <v>1.4469106477788846E-2</v>
      </c>
      <c r="P267">
        <f t="shared" si="88"/>
        <v>1.6690211583070907E-2</v>
      </c>
      <c r="Q267">
        <f t="shared" si="88"/>
        <v>1.7349270932475153E-2</v>
      </c>
      <c r="R267">
        <f t="shared" si="88"/>
        <v>1.2847097131444024E-2</v>
      </c>
      <c r="S267" s="7"/>
    </row>
    <row r="268" spans="1:49" s="17" customFormat="1">
      <c r="A268" s="17" t="s">
        <v>6</v>
      </c>
      <c r="B268" s="16">
        <f t="shared" ref="B268:L268" si="89">B267/$B$3</f>
        <v>-9.2518585385429718E-16</v>
      </c>
      <c r="C268" s="16">
        <f t="shared" si="89"/>
        <v>-9.2518585385429718E-16</v>
      </c>
      <c r="D268" s="16">
        <f t="shared" si="89"/>
        <v>0.25000000000000117</v>
      </c>
      <c r="E268" s="16">
        <f t="shared" si="89"/>
        <v>0.35763999999999518</v>
      </c>
      <c r="F268" s="16">
        <f t="shared" si="89"/>
        <v>0.42888000000000093</v>
      </c>
      <c r="G268" s="16">
        <f t="shared" si="89"/>
        <v>0.45000000000000134</v>
      </c>
      <c r="H268" s="16">
        <f t="shared" si="89"/>
        <v>0.30555555554999947</v>
      </c>
      <c r="I268" s="16">
        <f t="shared" si="89"/>
        <v>0.40999999999999837</v>
      </c>
      <c r="J268" s="16">
        <f t="shared" si="89"/>
        <v>7.0997518849431437E-2</v>
      </c>
      <c r="K268" s="16">
        <f t="shared" si="89"/>
        <v>7.0997518849431437E-2</v>
      </c>
      <c r="L268" s="16">
        <f t="shared" si="89"/>
        <v>0.49013860507061047</v>
      </c>
      <c r="M268" s="16">
        <f t="shared" ref="M268:R268" si="90">M267/$B$3</f>
        <v>0.11202119665623031</v>
      </c>
      <c r="N268" s="16">
        <f t="shared" si="90"/>
        <v>0.37062221567179626</v>
      </c>
      <c r="O268" s="16">
        <f t="shared" si="90"/>
        <v>0.48230354925962821</v>
      </c>
      <c r="P268" s="16">
        <f t="shared" si="90"/>
        <v>0.55634038610236358</v>
      </c>
      <c r="Q268" s="16">
        <f t="shared" si="90"/>
        <v>0.57830903108250509</v>
      </c>
      <c r="R268" s="16">
        <f t="shared" si="90"/>
        <v>0.42823657104813417</v>
      </c>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row>
    <row r="269" spans="1:49" s="17" customFormat="1">
      <c r="A269" s="17" t="s">
        <v>13</v>
      </c>
      <c r="B269" s="18">
        <f>B259/B264*100</f>
        <v>100</v>
      </c>
      <c r="C269" s="18">
        <f t="shared" ref="C269:R269" si="91">C259/C264*100</f>
        <v>100</v>
      </c>
      <c r="D269" s="18">
        <f t="shared" si="91"/>
        <v>120.04600192004919</v>
      </c>
      <c r="E269" s="18">
        <f t="shared" si="91"/>
        <v>129.92449840652466</v>
      </c>
      <c r="F269" s="18">
        <f t="shared" si="91"/>
        <v>136.9243196580496</v>
      </c>
      <c r="G269" s="18">
        <f t="shared" si="91"/>
        <v>139.07403119423225</v>
      </c>
      <c r="H269" s="18">
        <f t="shared" si="91"/>
        <v>125.04304799230819</v>
      </c>
      <c r="I269" s="18">
        <f t="shared" si="91"/>
        <v>135.03186149050464</v>
      </c>
      <c r="J269" s="18">
        <f t="shared" si="91"/>
        <v>105.31132195609739</v>
      </c>
      <c r="K269" s="18">
        <f t="shared" si="91"/>
        <v>105.31132195609739</v>
      </c>
      <c r="L269" s="18">
        <f t="shared" si="91"/>
        <v>143.25686052039225</v>
      </c>
      <c r="M269" s="18">
        <f t="shared" si="91"/>
        <v>108.51326007134541</v>
      </c>
      <c r="N269" s="18">
        <f t="shared" si="91"/>
        <v>131.17179833903688</v>
      </c>
      <c r="O269" s="18">
        <f t="shared" si="91"/>
        <v>142.43021395190848</v>
      </c>
      <c r="P269" s="18">
        <f t="shared" si="91"/>
        <v>150.44393019017892</v>
      </c>
      <c r="Q269" s="18">
        <f t="shared" si="91"/>
        <v>152.91096343788183</v>
      </c>
      <c r="R269" s="18">
        <f t="shared" si="91"/>
        <v>136.85937292458405</v>
      </c>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row>
    <row r="270" spans="1:49" customFormat="1">
      <c r="A270" s="7"/>
    </row>
    <row r="271" spans="1:49" customFormat="1">
      <c r="A271" s="2" t="s">
        <v>198</v>
      </c>
    </row>
    <row r="272" spans="1:49" customFormat="1">
      <c r="A272" s="7" t="s">
        <v>274</v>
      </c>
      <c r="B272" s="2" t="s">
        <v>74</v>
      </c>
      <c r="C272" s="2" t="s">
        <v>74</v>
      </c>
      <c r="D272" s="2" t="s">
        <v>74</v>
      </c>
      <c r="E272" s="2" t="s">
        <v>74</v>
      </c>
      <c r="F272" s="2" t="s">
        <v>74</v>
      </c>
      <c r="G272" s="2" t="s">
        <v>74</v>
      </c>
      <c r="H272" s="2" t="s">
        <v>74</v>
      </c>
      <c r="I272" s="2" t="s">
        <v>75</v>
      </c>
      <c r="J272" s="2" t="s">
        <v>75</v>
      </c>
      <c r="K272" s="2" t="s">
        <v>75</v>
      </c>
      <c r="L272" s="2" t="s">
        <v>75</v>
      </c>
      <c r="M272" s="2" t="s">
        <v>75</v>
      </c>
      <c r="N272" s="2" t="s">
        <v>75</v>
      </c>
      <c r="O272" s="2" t="s">
        <v>75</v>
      </c>
      <c r="P272" s="2"/>
      <c r="Q272" s="2"/>
      <c r="R272" s="7"/>
      <c r="S272" s="2"/>
      <c r="T272" s="7"/>
      <c r="U272" s="2"/>
      <c r="V272" s="2"/>
      <c r="W272" s="2"/>
      <c r="X272" s="2"/>
      <c r="Y272" s="7"/>
    </row>
    <row r="273" spans="1:27" customFormat="1">
      <c r="A273" s="7" t="s">
        <v>275</v>
      </c>
      <c r="B273" s="2" t="s">
        <v>74</v>
      </c>
      <c r="C273" s="2" t="s">
        <v>74</v>
      </c>
      <c r="D273" s="2" t="s">
        <v>74</v>
      </c>
      <c r="E273" s="2" t="s">
        <v>74</v>
      </c>
      <c r="F273" s="2" t="s">
        <v>74</v>
      </c>
      <c r="G273" s="2" t="s">
        <v>74</v>
      </c>
      <c r="H273" s="2" t="s">
        <v>74</v>
      </c>
      <c r="I273" s="2" t="s">
        <v>75</v>
      </c>
      <c r="J273" s="2" t="s">
        <v>75</v>
      </c>
      <c r="K273" s="2" t="s">
        <v>75</v>
      </c>
      <c r="L273" s="2" t="s">
        <v>75</v>
      </c>
      <c r="M273" s="2" t="s">
        <v>75</v>
      </c>
      <c r="N273" s="2" t="s">
        <v>75</v>
      </c>
      <c r="O273" s="2" t="s">
        <v>75</v>
      </c>
      <c r="P273" s="2"/>
      <c r="Q273" s="2"/>
      <c r="R273" s="7"/>
      <c r="S273" s="2"/>
      <c r="T273" s="7"/>
      <c r="U273" s="2"/>
      <c r="V273" s="2"/>
      <c r="W273" s="2"/>
      <c r="X273" s="2"/>
      <c r="Y273" s="7"/>
    </row>
    <row r="274" spans="1:27" customFormat="1">
      <c r="A274" s="7" t="s">
        <v>29</v>
      </c>
      <c r="B274" s="40">
        <f t="shared" ref="B274:H274" si="92">INDEX(SystemParamValues,MATCH("BasicDivRate",ParamNames,0),MATCH($B$2,SystemNames,0))</f>
        <v>0</v>
      </c>
      <c r="C274" s="40">
        <f t="shared" si="92"/>
        <v>0</v>
      </c>
      <c r="D274" s="40">
        <f t="shared" si="92"/>
        <v>0</v>
      </c>
      <c r="E274" s="40">
        <f t="shared" si="92"/>
        <v>0</v>
      </c>
      <c r="F274" s="40">
        <f t="shared" si="92"/>
        <v>0</v>
      </c>
      <c r="G274" s="40">
        <f t="shared" si="92"/>
        <v>0</v>
      </c>
      <c r="H274" s="40">
        <f t="shared" si="92"/>
        <v>0</v>
      </c>
      <c r="I274" s="40">
        <f t="shared" ref="I274:O274" si="93">INDEX(SystemParamValues,MATCH("HigherDivRate",ParamNames,0),MATCH($B$2,SystemNames,0))</f>
        <v>0.25</v>
      </c>
      <c r="J274" s="40">
        <f t="shared" si="93"/>
        <v>0.25</v>
      </c>
      <c r="K274" s="40">
        <f t="shared" si="93"/>
        <v>0.25</v>
      </c>
      <c r="L274" s="40">
        <f t="shared" si="93"/>
        <v>0.25</v>
      </c>
      <c r="M274" s="40">
        <f t="shared" si="93"/>
        <v>0.25</v>
      </c>
      <c r="N274" s="40">
        <f t="shared" si="93"/>
        <v>0.25</v>
      </c>
      <c r="O274" s="40">
        <f t="shared" si="93"/>
        <v>0.25</v>
      </c>
      <c r="P274" s="7"/>
      <c r="Q274" s="7"/>
      <c r="S274" s="7"/>
    </row>
    <row r="275" spans="1:27" customFormat="1">
      <c r="A275" s="7" t="s">
        <v>20</v>
      </c>
      <c r="B275" s="40">
        <f t="shared" ref="B275:H275" si="94">INDEX(SystemParamValues,MATCH("CGTBasicRate",ParamNames,0),MATCH($B$2,SystemNames,0))</f>
        <v>0.18</v>
      </c>
      <c r="C275" s="40">
        <f t="shared" si="94"/>
        <v>0.18</v>
      </c>
      <c r="D275" s="40">
        <f t="shared" si="94"/>
        <v>0.18</v>
      </c>
      <c r="E275" s="40">
        <f t="shared" si="94"/>
        <v>0.18</v>
      </c>
      <c r="F275" s="40">
        <f t="shared" si="94"/>
        <v>0.18</v>
      </c>
      <c r="G275" s="40">
        <f t="shared" si="94"/>
        <v>0.18</v>
      </c>
      <c r="H275" s="40">
        <f t="shared" si="94"/>
        <v>0.18</v>
      </c>
      <c r="I275" s="40">
        <f t="shared" ref="I275:O275" si="95">INDEX(SystemParamValues,MATCH("CGTHigherRate",ParamNames,0),MATCH($B$2,SystemNames,0))</f>
        <v>0.28000000000000003</v>
      </c>
      <c r="J275" s="40">
        <f t="shared" si="95"/>
        <v>0.28000000000000003</v>
      </c>
      <c r="K275" s="40">
        <f t="shared" si="95"/>
        <v>0.28000000000000003</v>
      </c>
      <c r="L275" s="40">
        <f t="shared" si="95"/>
        <v>0.28000000000000003</v>
      </c>
      <c r="M275" s="40">
        <f t="shared" si="95"/>
        <v>0.28000000000000003</v>
      </c>
      <c r="N275" s="40">
        <f t="shared" si="95"/>
        <v>0.28000000000000003</v>
      </c>
      <c r="O275" s="40">
        <f t="shared" si="95"/>
        <v>0.28000000000000003</v>
      </c>
      <c r="P275" s="7"/>
      <c r="Q275" s="7"/>
      <c r="S275" s="7"/>
      <c r="T275" s="7"/>
      <c r="U275" s="7"/>
      <c r="V275" s="7"/>
      <c r="W275" s="7"/>
      <c r="X275" s="7"/>
      <c r="Y275" s="7"/>
      <c r="Z275" s="7"/>
      <c r="AA275" s="7"/>
    </row>
    <row r="276" spans="1:27" customFormat="1">
      <c r="A276" s="7" t="s">
        <v>199</v>
      </c>
      <c r="B276" s="40">
        <v>0</v>
      </c>
      <c r="C276" s="40">
        <v>5.0000000000000001E-3</v>
      </c>
      <c r="D276" s="40">
        <v>7.4999999999999997E-3</v>
      </c>
      <c r="E276" s="40">
        <v>0.01</v>
      </c>
      <c r="F276" s="40">
        <v>1.4999999999999999E-2</v>
      </c>
      <c r="G276" s="40">
        <v>0.02</v>
      </c>
      <c r="H276" s="40">
        <v>0.03</v>
      </c>
      <c r="I276" s="40">
        <v>0</v>
      </c>
      <c r="J276" s="40">
        <v>5.0000000000000001E-3</v>
      </c>
      <c r="K276" s="40">
        <v>7.4999999999999997E-3</v>
      </c>
      <c r="L276" s="40">
        <v>0.01</v>
      </c>
      <c r="M276" s="40">
        <v>1.4999999999999999E-2</v>
      </c>
      <c r="N276" s="40">
        <v>0.02</v>
      </c>
      <c r="O276" s="40">
        <v>0.03</v>
      </c>
      <c r="P276" s="7"/>
      <c r="Q276" s="7"/>
      <c r="S276" s="7"/>
      <c r="T276" s="7"/>
      <c r="U276" s="7"/>
      <c r="V276" s="7"/>
      <c r="W276" s="7"/>
      <c r="X276" s="7"/>
      <c r="Y276" s="7"/>
      <c r="Z276" s="7"/>
      <c r="AA276" s="7"/>
    </row>
    <row r="277" spans="1:27" customFormat="1">
      <c r="A277" s="7" t="s">
        <v>200</v>
      </c>
      <c r="B277" s="7" t="b">
        <f t="shared" ref="B277:O277" si="96">$B$6&gt;(1+$B$5+$B$6)*B276</f>
        <v>1</v>
      </c>
      <c r="C277" s="7" t="b">
        <f t="shared" si="96"/>
        <v>1</v>
      </c>
      <c r="D277" s="7" t="b">
        <f t="shared" si="96"/>
        <v>1</v>
      </c>
      <c r="E277" s="7" t="b">
        <f t="shared" si="96"/>
        <v>1</v>
      </c>
      <c r="F277" s="7" t="b">
        <f t="shared" si="96"/>
        <v>1</v>
      </c>
      <c r="G277" s="7" t="b">
        <f t="shared" si="96"/>
        <v>1</v>
      </c>
      <c r="H277" s="7" t="b">
        <f t="shared" si="96"/>
        <v>0</v>
      </c>
      <c r="I277" s="7" t="b">
        <f t="shared" si="96"/>
        <v>1</v>
      </c>
      <c r="J277" s="7" t="b">
        <f t="shared" si="96"/>
        <v>1</v>
      </c>
      <c r="K277" s="7" t="b">
        <f t="shared" si="96"/>
        <v>1</v>
      </c>
      <c r="L277" s="7" t="b">
        <f t="shared" si="96"/>
        <v>1</v>
      </c>
      <c r="M277" s="7" t="b">
        <f t="shared" si="96"/>
        <v>1</v>
      </c>
      <c r="N277" s="7" t="b">
        <f t="shared" si="96"/>
        <v>1</v>
      </c>
      <c r="O277" s="7" t="b">
        <f t="shared" si="96"/>
        <v>0</v>
      </c>
      <c r="P277" s="7"/>
      <c r="Q277" s="7"/>
      <c r="S277" s="7"/>
      <c r="T277" s="7"/>
      <c r="U277" s="7"/>
      <c r="V277" s="7"/>
      <c r="W277" s="7"/>
      <c r="X277" s="7"/>
      <c r="Y277" s="7"/>
      <c r="Z277" s="7"/>
      <c r="AA277" s="7"/>
    </row>
    <row r="278" spans="1:27" customFormat="1">
      <c r="A278" s="7" t="s">
        <v>201</v>
      </c>
      <c r="B278" s="7">
        <f t="shared" ref="B278:O278" si="97">IF(B277,B274,0)</f>
        <v>0</v>
      </c>
      <c r="C278" s="7">
        <f t="shared" si="97"/>
        <v>0</v>
      </c>
      <c r="D278" s="7">
        <f t="shared" si="97"/>
        <v>0</v>
      </c>
      <c r="E278" s="7">
        <f t="shared" si="97"/>
        <v>0</v>
      </c>
      <c r="F278" s="7">
        <f t="shared" si="97"/>
        <v>0</v>
      </c>
      <c r="G278" s="7">
        <f t="shared" si="97"/>
        <v>0</v>
      </c>
      <c r="H278" s="7">
        <f t="shared" si="97"/>
        <v>0</v>
      </c>
      <c r="I278" s="7">
        <f t="shared" si="97"/>
        <v>0.25</v>
      </c>
      <c r="J278" s="7">
        <f t="shared" si="97"/>
        <v>0.25</v>
      </c>
      <c r="K278" s="7">
        <f t="shared" si="97"/>
        <v>0.25</v>
      </c>
      <c r="L278" s="7">
        <f t="shared" si="97"/>
        <v>0.25</v>
      </c>
      <c r="M278" s="7">
        <f t="shared" si="97"/>
        <v>0.25</v>
      </c>
      <c r="N278" s="7">
        <f t="shared" si="97"/>
        <v>0.25</v>
      </c>
      <c r="O278" s="7">
        <f t="shared" si="97"/>
        <v>0</v>
      </c>
      <c r="P278" t="s">
        <v>202</v>
      </c>
      <c r="Q278" s="7"/>
      <c r="R278" s="7"/>
      <c r="S278" s="7"/>
      <c r="T278" s="7"/>
      <c r="U278" s="7"/>
      <c r="V278" s="7"/>
      <c r="W278" s="7"/>
      <c r="X278" s="7"/>
      <c r="Y278" s="7"/>
      <c r="Z278" s="7"/>
      <c r="AA278" s="7"/>
    </row>
    <row r="279" spans="1:27" customFormat="1">
      <c r="A279" s="7" t="s">
        <v>3</v>
      </c>
      <c r="B279" s="40">
        <v>1</v>
      </c>
      <c r="C279" s="40">
        <v>1</v>
      </c>
      <c r="D279" s="40">
        <v>1</v>
      </c>
      <c r="E279" s="40">
        <v>1</v>
      </c>
      <c r="F279" s="40">
        <v>1</v>
      </c>
      <c r="G279" s="40">
        <v>1</v>
      </c>
      <c r="H279" s="40">
        <v>1</v>
      </c>
      <c r="I279" s="40">
        <v>1</v>
      </c>
      <c r="J279" s="40">
        <v>1</v>
      </c>
      <c r="K279" s="40">
        <v>1</v>
      </c>
      <c r="L279" s="40">
        <v>1</v>
      </c>
      <c r="M279" s="40">
        <v>1</v>
      </c>
      <c r="N279" s="40">
        <v>1</v>
      </c>
      <c r="O279" s="40">
        <v>1</v>
      </c>
      <c r="P279" s="7"/>
      <c r="Q279" s="7"/>
      <c r="R279" s="7"/>
      <c r="S279" s="7"/>
      <c r="T279" s="7"/>
      <c r="U279" s="7"/>
      <c r="V279" s="7"/>
      <c r="W279" s="7"/>
      <c r="X279" s="7"/>
      <c r="Y279" s="7"/>
      <c r="Z279" s="7"/>
      <c r="AA279" s="7"/>
    </row>
    <row r="280" spans="1:27" customFormat="1">
      <c r="A280" s="7" t="s">
        <v>251</v>
      </c>
      <c r="B280" s="1">
        <f>1</f>
        <v>1</v>
      </c>
      <c r="C280" s="1">
        <f>1</f>
        <v>1</v>
      </c>
      <c r="D280" s="1">
        <f>1</f>
        <v>1</v>
      </c>
      <c r="E280" s="1">
        <f>1</f>
        <v>1</v>
      </c>
      <c r="F280" s="1">
        <f>1</f>
        <v>1</v>
      </c>
      <c r="G280" s="1">
        <f>1</f>
        <v>1</v>
      </c>
      <c r="H280" s="1">
        <f>1</f>
        <v>1</v>
      </c>
      <c r="I280" s="1">
        <f>1</f>
        <v>1</v>
      </c>
      <c r="J280" s="1">
        <f>1</f>
        <v>1</v>
      </c>
      <c r="K280" s="1">
        <f>1</f>
        <v>1</v>
      </c>
      <c r="L280" s="1">
        <f>1</f>
        <v>1</v>
      </c>
      <c r="M280" s="1">
        <f>1</f>
        <v>1</v>
      </c>
      <c r="N280" s="1">
        <f>1</f>
        <v>1</v>
      </c>
      <c r="O280" s="1">
        <f>1</f>
        <v>1</v>
      </c>
      <c r="P280" s="1"/>
      <c r="Q280" s="1"/>
      <c r="R280" s="7"/>
      <c r="S280" s="7"/>
      <c r="T280" s="7"/>
      <c r="U280" s="7"/>
      <c r="V280" s="7"/>
      <c r="W280" s="7"/>
      <c r="X280" s="7"/>
      <c r="Y280" s="7"/>
      <c r="Z280" s="7"/>
      <c r="AA280" s="7"/>
    </row>
    <row r="281" spans="1:27" customFormat="1">
      <c r="A281" s="7" t="s">
        <v>250</v>
      </c>
      <c r="B281" s="1">
        <f t="shared" ref="B281:H281" si="98">(1+$B$3)*(1+$B$4)-1</f>
        <v>5.0599999999999978E-2</v>
      </c>
      <c r="C281" s="1">
        <f t="shared" si="98"/>
        <v>5.0599999999999978E-2</v>
      </c>
      <c r="D281" s="1">
        <f t="shared" si="98"/>
        <v>5.0599999999999978E-2</v>
      </c>
      <c r="E281" s="1">
        <f t="shared" si="98"/>
        <v>5.0599999999999978E-2</v>
      </c>
      <c r="F281" s="1">
        <f t="shared" si="98"/>
        <v>5.0599999999999978E-2</v>
      </c>
      <c r="G281" s="1">
        <f t="shared" si="98"/>
        <v>5.0599999999999978E-2</v>
      </c>
      <c r="H281" s="1">
        <f t="shared" si="98"/>
        <v>5.0599999999999978E-2</v>
      </c>
      <c r="I281" s="1">
        <f>(1+$B$3)*(1+$B$4)-1</f>
        <v>5.0599999999999978E-2</v>
      </c>
      <c r="J281" s="1">
        <f t="shared" ref="J281:O281" si="99">(1+$B$3)*(1+$B$4)-1</f>
        <v>5.0599999999999978E-2</v>
      </c>
      <c r="K281" s="1">
        <f t="shared" si="99"/>
        <v>5.0599999999999978E-2</v>
      </c>
      <c r="L281" s="1">
        <f t="shared" si="99"/>
        <v>5.0599999999999978E-2</v>
      </c>
      <c r="M281" s="1">
        <f t="shared" si="99"/>
        <v>5.0599999999999978E-2</v>
      </c>
      <c r="N281" s="1">
        <f t="shared" si="99"/>
        <v>5.0599999999999978E-2</v>
      </c>
      <c r="O281" s="1">
        <f t="shared" si="99"/>
        <v>5.0599999999999978E-2</v>
      </c>
      <c r="P281" s="1"/>
      <c r="Q281" s="1"/>
      <c r="R281" s="7"/>
      <c r="S281" s="7"/>
      <c r="T281" s="7"/>
      <c r="U281" s="7"/>
      <c r="V281" s="7"/>
      <c r="W281" s="7"/>
      <c r="X281" s="7"/>
      <c r="Y281" s="7"/>
      <c r="Z281" s="7"/>
      <c r="AA281" s="7"/>
    </row>
    <row r="282" spans="1:27" customFormat="1">
      <c r="A282" s="7" t="s">
        <v>254</v>
      </c>
      <c r="B282" s="1">
        <f t="shared" ref="B282:O282" si="100">B280*((1+B281)^B279)</f>
        <v>1.0506</v>
      </c>
      <c r="C282" s="1">
        <f t="shared" si="100"/>
        <v>1.0506</v>
      </c>
      <c r="D282" s="1">
        <f t="shared" si="100"/>
        <v>1.0506</v>
      </c>
      <c r="E282" s="1">
        <f t="shared" si="100"/>
        <v>1.0506</v>
      </c>
      <c r="F282" s="1">
        <f t="shared" si="100"/>
        <v>1.0506</v>
      </c>
      <c r="G282" s="1">
        <f t="shared" si="100"/>
        <v>1.0506</v>
      </c>
      <c r="H282" s="1">
        <f t="shared" si="100"/>
        <v>1.0506</v>
      </c>
      <c r="I282" s="1">
        <f t="shared" si="100"/>
        <v>1.0506</v>
      </c>
      <c r="J282" s="1">
        <f t="shared" si="100"/>
        <v>1.0506</v>
      </c>
      <c r="K282" s="1">
        <f t="shared" si="100"/>
        <v>1.0506</v>
      </c>
      <c r="L282" s="1">
        <f t="shared" si="100"/>
        <v>1.0506</v>
      </c>
      <c r="M282" s="1">
        <f t="shared" si="100"/>
        <v>1.0506</v>
      </c>
      <c r="N282" s="1">
        <f t="shared" si="100"/>
        <v>1.0506</v>
      </c>
      <c r="O282" s="1">
        <f t="shared" si="100"/>
        <v>1.0506</v>
      </c>
      <c r="P282" s="1"/>
      <c r="Q282" s="1"/>
      <c r="R282" s="7"/>
      <c r="S282" s="7"/>
      <c r="T282" s="7"/>
      <c r="U282" s="7"/>
      <c r="V282" s="7"/>
      <c r="W282" s="7"/>
      <c r="X282" s="7"/>
      <c r="Y282" s="7"/>
      <c r="Z282" s="7"/>
      <c r="AA282" s="7"/>
    </row>
    <row r="283" spans="1:27" customFormat="1">
      <c r="A283" s="7" t="s">
        <v>258</v>
      </c>
      <c r="B283" s="1">
        <f t="shared" ref="B283:O283" si="101">B282</f>
        <v>1.0506</v>
      </c>
      <c r="C283" s="1">
        <f t="shared" si="101"/>
        <v>1.0506</v>
      </c>
      <c r="D283" s="1">
        <f t="shared" si="101"/>
        <v>1.0506</v>
      </c>
      <c r="E283" s="1">
        <f t="shared" si="101"/>
        <v>1.0506</v>
      </c>
      <c r="F283" s="1">
        <f t="shared" si="101"/>
        <v>1.0506</v>
      </c>
      <c r="G283" s="1">
        <f t="shared" si="101"/>
        <v>1.0506</v>
      </c>
      <c r="H283" s="1">
        <f t="shared" si="101"/>
        <v>1.0506</v>
      </c>
      <c r="I283" s="1">
        <f t="shared" si="101"/>
        <v>1.0506</v>
      </c>
      <c r="J283" s="1">
        <f t="shared" si="101"/>
        <v>1.0506</v>
      </c>
      <c r="K283" s="1">
        <f t="shared" si="101"/>
        <v>1.0506</v>
      </c>
      <c r="L283" s="1">
        <f t="shared" si="101"/>
        <v>1.0506</v>
      </c>
      <c r="M283" s="1">
        <f t="shared" si="101"/>
        <v>1.0506</v>
      </c>
      <c r="N283" s="1">
        <f t="shared" si="101"/>
        <v>1.0506</v>
      </c>
      <c r="O283" s="1">
        <f t="shared" si="101"/>
        <v>1.0506</v>
      </c>
      <c r="P283" s="1"/>
      <c r="Q283" s="1"/>
      <c r="R283" s="7"/>
      <c r="S283" s="7"/>
      <c r="T283" s="7"/>
      <c r="U283" s="7"/>
      <c r="V283" s="7"/>
      <c r="W283" s="7"/>
      <c r="X283" s="7"/>
      <c r="Y283" s="7"/>
      <c r="Z283" s="7"/>
      <c r="AA283" s="7"/>
    </row>
    <row r="284" spans="1:27" customFormat="1">
      <c r="A284" s="7" t="s">
        <v>253</v>
      </c>
      <c r="B284" s="1">
        <f>1</f>
        <v>1</v>
      </c>
      <c r="C284" s="1">
        <f>1</f>
        <v>1</v>
      </c>
      <c r="D284" s="1">
        <f>1</f>
        <v>1</v>
      </c>
      <c r="E284" s="1">
        <f>1</f>
        <v>1</v>
      </c>
      <c r="F284" s="1">
        <f>1</f>
        <v>1</v>
      </c>
      <c r="G284" s="1">
        <f>1</f>
        <v>1</v>
      </c>
      <c r="H284" s="1">
        <f>1</f>
        <v>1</v>
      </c>
      <c r="I284" s="1">
        <f>1</f>
        <v>1</v>
      </c>
      <c r="J284" s="1">
        <f>1</f>
        <v>1</v>
      </c>
      <c r="K284" s="1">
        <f>1</f>
        <v>1</v>
      </c>
      <c r="L284" s="1">
        <f>1</f>
        <v>1</v>
      </c>
      <c r="M284" s="1">
        <f>1</f>
        <v>1</v>
      </c>
      <c r="N284" s="1">
        <f>1</f>
        <v>1</v>
      </c>
      <c r="O284" s="1">
        <f>1</f>
        <v>1</v>
      </c>
      <c r="P284" s="1"/>
      <c r="Q284" s="1"/>
      <c r="R284" s="7"/>
      <c r="S284" s="7"/>
      <c r="T284" s="7"/>
      <c r="U284" s="7"/>
      <c r="V284" s="7"/>
      <c r="W284" s="7"/>
      <c r="X284" s="7"/>
      <c r="Y284" s="7"/>
      <c r="Z284" s="7"/>
      <c r="AA284" s="7"/>
    </row>
    <row r="285" spans="1:27" customFormat="1">
      <c r="A285" s="7" t="s">
        <v>26</v>
      </c>
      <c r="B285" s="1">
        <f t="shared" ref="B285:O285" si="102">((1-B276*(1-B278))*(1+$B$5+$B$6)-$B$6*B278)-1</f>
        <v>5.0599999999999978E-2</v>
      </c>
      <c r="C285" s="1">
        <f t="shared" si="102"/>
        <v>4.5347000000000026E-2</v>
      </c>
      <c r="D285" s="1">
        <f t="shared" si="102"/>
        <v>4.2720499999999939E-2</v>
      </c>
      <c r="E285" s="1">
        <f t="shared" si="102"/>
        <v>4.0094000000000074E-2</v>
      </c>
      <c r="F285" s="1">
        <f t="shared" si="102"/>
        <v>3.48409999999999E-2</v>
      </c>
      <c r="G285" s="1">
        <f t="shared" si="102"/>
        <v>2.9587999999999948E-2</v>
      </c>
      <c r="H285" s="1">
        <f t="shared" si="102"/>
        <v>1.9082000000000043E-2</v>
      </c>
      <c r="I285" s="1">
        <f t="shared" si="102"/>
        <v>4.2950000000000044E-2</v>
      </c>
      <c r="J285" s="1">
        <f t="shared" si="102"/>
        <v>3.9010250000000024E-2</v>
      </c>
      <c r="K285" s="1">
        <f t="shared" si="102"/>
        <v>3.7040375000000125E-2</v>
      </c>
      <c r="L285" s="1">
        <f t="shared" si="102"/>
        <v>3.5070500000000004E-2</v>
      </c>
      <c r="M285" s="1">
        <f t="shared" si="102"/>
        <v>3.1130749999999985E-2</v>
      </c>
      <c r="N285" s="1">
        <f t="shared" si="102"/>
        <v>2.7190999999999965E-2</v>
      </c>
      <c r="O285" s="1">
        <f t="shared" si="102"/>
        <v>1.9082000000000043E-2</v>
      </c>
      <c r="P285" s="1"/>
      <c r="Q285" s="1"/>
      <c r="R285" s="7"/>
      <c r="S285" s="7"/>
      <c r="T285" s="7"/>
      <c r="U285" s="7"/>
      <c r="V285" s="7"/>
      <c r="W285" s="7"/>
      <c r="X285" s="7"/>
      <c r="Y285" s="7"/>
      <c r="Z285" s="7"/>
      <c r="AA285" s="7"/>
    </row>
    <row r="286" spans="1:27" customFormat="1">
      <c r="A286" s="7" t="s">
        <v>22</v>
      </c>
      <c r="B286">
        <f t="shared" ref="B286:O286" si="103">B284*((1+B285)^B279)</f>
        <v>1.0506</v>
      </c>
      <c r="C286">
        <f t="shared" si="103"/>
        <v>1.045347</v>
      </c>
      <c r="D286">
        <f t="shared" si="103"/>
        <v>1.0427204999999999</v>
      </c>
      <c r="E286">
        <f t="shared" si="103"/>
        <v>1.0400940000000001</v>
      </c>
      <c r="F286">
        <f t="shared" si="103"/>
        <v>1.0348409999999999</v>
      </c>
      <c r="G286">
        <f t="shared" si="103"/>
        <v>1.0295879999999999</v>
      </c>
      <c r="H286">
        <f t="shared" si="103"/>
        <v>1.019082</v>
      </c>
      <c r="I286">
        <f t="shared" si="103"/>
        <v>1.04295</v>
      </c>
      <c r="J286">
        <f t="shared" si="103"/>
        <v>1.03901025</v>
      </c>
      <c r="K286">
        <f t="shared" si="103"/>
        <v>1.0370403750000001</v>
      </c>
      <c r="L286">
        <f t="shared" si="103"/>
        <v>1.0350705</v>
      </c>
      <c r="M286">
        <f t="shared" si="103"/>
        <v>1.03113075</v>
      </c>
      <c r="N286">
        <f t="shared" si="103"/>
        <v>1.027191</v>
      </c>
      <c r="O286">
        <f t="shared" si="103"/>
        <v>1.019082</v>
      </c>
      <c r="R286" s="7"/>
      <c r="S286" s="7"/>
      <c r="T286" s="7"/>
      <c r="U286" s="7"/>
      <c r="V286" s="7"/>
      <c r="W286" s="7"/>
      <c r="X286" s="7"/>
      <c r="Y286" s="7"/>
      <c r="Z286" s="7"/>
      <c r="AA286" s="7"/>
    </row>
    <row r="287" spans="1:27" customFormat="1">
      <c r="A287" s="7" t="s">
        <v>203</v>
      </c>
      <c r="B287">
        <f t="shared" ref="B287:O287" si="104">IF(B277,$B$5,$B$5+$B$6-(1+$B$5+$B$6)*B276)</f>
        <v>0.02</v>
      </c>
      <c r="C287">
        <f t="shared" si="104"/>
        <v>0.02</v>
      </c>
      <c r="D287">
        <f t="shared" si="104"/>
        <v>0.02</v>
      </c>
      <c r="E287">
        <f t="shared" si="104"/>
        <v>0.02</v>
      </c>
      <c r="F287">
        <f t="shared" si="104"/>
        <v>0.02</v>
      </c>
      <c r="G287">
        <f t="shared" si="104"/>
        <v>0.02</v>
      </c>
      <c r="H287">
        <f t="shared" si="104"/>
        <v>1.9081999999999981E-2</v>
      </c>
      <c r="I287">
        <f t="shared" si="104"/>
        <v>0.02</v>
      </c>
      <c r="J287">
        <f t="shared" si="104"/>
        <v>0.02</v>
      </c>
      <c r="K287">
        <f t="shared" si="104"/>
        <v>0.02</v>
      </c>
      <c r="L287">
        <f t="shared" si="104"/>
        <v>0.02</v>
      </c>
      <c r="M287">
        <f t="shared" si="104"/>
        <v>0.02</v>
      </c>
      <c r="N287">
        <f t="shared" si="104"/>
        <v>0.02</v>
      </c>
      <c r="O287">
        <f t="shared" si="104"/>
        <v>1.9081999999999981E-2</v>
      </c>
      <c r="R287" s="7"/>
      <c r="S287" s="7"/>
      <c r="T287" s="7"/>
      <c r="U287" s="7"/>
      <c r="V287" s="7"/>
      <c r="W287" s="7"/>
      <c r="X287" s="7"/>
      <c r="Y287" s="7"/>
      <c r="Z287" s="7"/>
      <c r="AA287" s="7"/>
    </row>
    <row r="288" spans="1:27" customFormat="1">
      <c r="A288" s="7" t="s">
        <v>23</v>
      </c>
      <c r="B288">
        <f t="shared" ref="B288:O288" si="105">B284*B287*(1-(1+B285)^B279)/(1-(1+B285))</f>
        <v>0.02</v>
      </c>
      <c r="C288">
        <f t="shared" si="105"/>
        <v>0.02</v>
      </c>
      <c r="D288">
        <f t="shared" si="105"/>
        <v>0.02</v>
      </c>
      <c r="E288">
        <f t="shared" si="105"/>
        <v>0.02</v>
      </c>
      <c r="F288">
        <f t="shared" si="105"/>
        <v>0.02</v>
      </c>
      <c r="G288">
        <f t="shared" si="105"/>
        <v>0.02</v>
      </c>
      <c r="H288">
        <f t="shared" si="105"/>
        <v>1.9081999999999981E-2</v>
      </c>
      <c r="I288">
        <f t="shared" si="105"/>
        <v>0.02</v>
      </c>
      <c r="J288">
        <f t="shared" si="105"/>
        <v>0.02</v>
      </c>
      <c r="K288">
        <f t="shared" si="105"/>
        <v>0.02</v>
      </c>
      <c r="L288">
        <f t="shared" si="105"/>
        <v>0.02</v>
      </c>
      <c r="M288">
        <f t="shared" si="105"/>
        <v>0.02</v>
      </c>
      <c r="N288">
        <f t="shared" si="105"/>
        <v>0.02</v>
      </c>
      <c r="O288">
        <f t="shared" si="105"/>
        <v>1.9081999999999981E-2</v>
      </c>
      <c r="R288" s="7"/>
      <c r="S288" s="7"/>
      <c r="T288" s="7"/>
      <c r="U288" s="7"/>
      <c r="V288" s="7"/>
      <c r="W288" s="7"/>
      <c r="X288" s="7"/>
      <c r="Y288" s="7"/>
      <c r="Z288" s="7"/>
      <c r="AA288" s="7"/>
    </row>
    <row r="289" spans="1:49" customFormat="1">
      <c r="A289" s="7" t="s">
        <v>21</v>
      </c>
      <c r="B289">
        <f t="shared" ref="B289:O289" si="106">B286-B288*B275</f>
        <v>1.0469999999999999</v>
      </c>
      <c r="C289">
        <f t="shared" si="106"/>
        <v>1.041747</v>
      </c>
      <c r="D289">
        <f t="shared" si="106"/>
        <v>1.0391204999999999</v>
      </c>
      <c r="E289">
        <f t="shared" si="106"/>
        <v>1.036494</v>
      </c>
      <c r="F289">
        <f t="shared" si="106"/>
        <v>1.0312409999999999</v>
      </c>
      <c r="G289">
        <f t="shared" si="106"/>
        <v>1.0259879999999999</v>
      </c>
      <c r="H289">
        <f t="shared" si="106"/>
        <v>1.0156472400000001</v>
      </c>
      <c r="I289">
        <f t="shared" si="106"/>
        <v>1.03735</v>
      </c>
      <c r="J289">
        <f t="shared" si="106"/>
        <v>1.03341025</v>
      </c>
      <c r="K289">
        <f t="shared" si="106"/>
        <v>1.0314403750000001</v>
      </c>
      <c r="L289">
        <f t="shared" si="106"/>
        <v>1.0294705</v>
      </c>
      <c r="M289">
        <f t="shared" si="106"/>
        <v>1.0255307499999999</v>
      </c>
      <c r="N289">
        <f t="shared" si="106"/>
        <v>1.0215909999999999</v>
      </c>
      <c r="O289">
        <f t="shared" si="106"/>
        <v>1.0137390400000001</v>
      </c>
      <c r="R289" s="7"/>
      <c r="S289" s="7"/>
      <c r="T289" s="7"/>
      <c r="U289" s="7"/>
      <c r="V289" s="7"/>
      <c r="W289" s="7"/>
      <c r="X289" s="7"/>
      <c r="Y289" s="7"/>
      <c r="Z289" s="7"/>
      <c r="AA289" s="7"/>
    </row>
    <row r="290" spans="1:49" customFormat="1">
      <c r="A290" s="7" t="s">
        <v>24</v>
      </c>
      <c r="B290">
        <f t="shared" ref="B290:O290" si="107">B289/((1+$B$4)^B279)</f>
        <v>1.026470588235294</v>
      </c>
      <c r="C290">
        <f t="shared" si="107"/>
        <v>1.021320588235294</v>
      </c>
      <c r="D290">
        <f t="shared" si="107"/>
        <v>1.018745588235294</v>
      </c>
      <c r="E290">
        <f t="shared" si="107"/>
        <v>1.016170588235294</v>
      </c>
      <c r="F290">
        <f t="shared" si="107"/>
        <v>1.0110205882352941</v>
      </c>
      <c r="G290">
        <f t="shared" si="107"/>
        <v>1.0058705882352941</v>
      </c>
      <c r="H290">
        <f t="shared" si="107"/>
        <v>0.9957325882352942</v>
      </c>
      <c r="I290">
        <f t="shared" si="107"/>
        <v>1.0170098039215687</v>
      </c>
      <c r="J290">
        <f t="shared" si="107"/>
        <v>1.0131473039215686</v>
      </c>
      <c r="K290">
        <f t="shared" si="107"/>
        <v>1.0112160539215687</v>
      </c>
      <c r="L290">
        <f t="shared" si="107"/>
        <v>1.0092848039215685</v>
      </c>
      <c r="M290">
        <f t="shared" si="107"/>
        <v>1.0054223039215686</v>
      </c>
      <c r="N290">
        <f t="shared" si="107"/>
        <v>1.0015598039215685</v>
      </c>
      <c r="O290">
        <f t="shared" si="107"/>
        <v>0.99386180392156875</v>
      </c>
      <c r="R290" s="7"/>
      <c r="S290" s="7"/>
      <c r="T290" s="7"/>
      <c r="U290" s="7"/>
      <c r="V290" s="7"/>
      <c r="W290" s="7"/>
      <c r="X290" s="7"/>
      <c r="Y290" s="7"/>
      <c r="Z290" s="7"/>
      <c r="AA290" s="7"/>
    </row>
    <row r="291" spans="1:49" customFormat="1">
      <c r="A291" s="7" t="s">
        <v>12</v>
      </c>
      <c r="B291">
        <f t="shared" ref="B291:O291" si="108">B290^(1/B279)-1</f>
        <v>2.6470588235294024E-2</v>
      </c>
      <c r="C291">
        <f t="shared" si="108"/>
        <v>2.1320588235294036E-2</v>
      </c>
      <c r="D291">
        <f t="shared" si="108"/>
        <v>1.8745588235294042E-2</v>
      </c>
      <c r="E291">
        <f t="shared" si="108"/>
        <v>1.6170588235294048E-2</v>
      </c>
      <c r="F291">
        <f t="shared" si="108"/>
        <v>1.102058823529406E-2</v>
      </c>
      <c r="G291">
        <f t="shared" si="108"/>
        <v>5.8705882352940719E-3</v>
      </c>
      <c r="H291">
        <f t="shared" si="108"/>
        <v>-4.2674117647057974E-3</v>
      </c>
      <c r="I291">
        <f t="shared" si="108"/>
        <v>1.70098039215687E-2</v>
      </c>
      <c r="J291">
        <f t="shared" si="108"/>
        <v>1.3147303921568598E-2</v>
      </c>
      <c r="K291">
        <f t="shared" si="108"/>
        <v>1.1216053921568658E-2</v>
      </c>
      <c r="L291">
        <f t="shared" si="108"/>
        <v>9.2848039215684963E-3</v>
      </c>
      <c r="M291">
        <f t="shared" si="108"/>
        <v>5.4223039215686164E-3</v>
      </c>
      <c r="N291">
        <f t="shared" si="108"/>
        <v>1.5598039215685144E-3</v>
      </c>
      <c r="O291">
        <f t="shared" si="108"/>
        <v>-6.1381960784312461E-3</v>
      </c>
      <c r="R291" s="7"/>
      <c r="S291" s="7"/>
      <c r="T291" s="7"/>
      <c r="U291" s="7"/>
      <c r="V291" s="7"/>
      <c r="W291" s="7"/>
      <c r="X291" s="7"/>
      <c r="Y291" s="7"/>
      <c r="Z291" s="7"/>
      <c r="AA291" s="7"/>
    </row>
    <row r="292" spans="1:49" customFormat="1">
      <c r="A292" s="7" t="s">
        <v>5</v>
      </c>
      <c r="B292">
        <f t="shared" ref="B292:O292" si="109">$B$3-B291</f>
        <v>3.5294117647059753E-3</v>
      </c>
      <c r="C292">
        <f t="shared" si="109"/>
        <v>8.6794117647059632E-3</v>
      </c>
      <c r="D292">
        <f t="shared" si="109"/>
        <v>1.1254411764705957E-2</v>
      </c>
      <c r="E292">
        <f t="shared" si="109"/>
        <v>1.3829411764705951E-2</v>
      </c>
      <c r="F292">
        <f t="shared" si="109"/>
        <v>1.8979411764705939E-2</v>
      </c>
      <c r="G292">
        <f t="shared" si="109"/>
        <v>2.4129411764705927E-2</v>
      </c>
      <c r="H292">
        <f t="shared" si="109"/>
        <v>3.4267411764705796E-2</v>
      </c>
      <c r="I292">
        <f t="shared" si="109"/>
        <v>1.2990196078431299E-2</v>
      </c>
      <c r="J292">
        <f t="shared" si="109"/>
        <v>1.6852696078431401E-2</v>
      </c>
      <c r="K292">
        <f t="shared" si="109"/>
        <v>1.8783946078431341E-2</v>
      </c>
      <c r="L292">
        <f t="shared" si="109"/>
        <v>2.0715196078431503E-2</v>
      </c>
      <c r="M292">
        <f t="shared" si="109"/>
        <v>2.4577696078431382E-2</v>
      </c>
      <c r="N292">
        <f t="shared" si="109"/>
        <v>2.8440196078431484E-2</v>
      </c>
      <c r="O292">
        <f t="shared" si="109"/>
        <v>3.6138196078431245E-2</v>
      </c>
      <c r="R292" s="7"/>
      <c r="S292" s="7"/>
      <c r="T292" s="7"/>
      <c r="U292" s="7"/>
      <c r="V292" s="7"/>
      <c r="W292" s="7"/>
      <c r="X292" s="7"/>
      <c r="Y292" s="7"/>
      <c r="Z292" s="7"/>
      <c r="AA292" s="7"/>
    </row>
    <row r="293" spans="1:49" s="17" customFormat="1">
      <c r="A293" s="17" t="s">
        <v>6</v>
      </c>
      <c r="B293" s="16">
        <f t="shared" ref="B293:O293" si="110">B292/$B$3</f>
        <v>0.11764705882353252</v>
      </c>
      <c r="C293" s="16">
        <f t="shared" si="110"/>
        <v>0.28931372549019879</v>
      </c>
      <c r="D293" s="16">
        <f t="shared" si="110"/>
        <v>0.37514705882353194</v>
      </c>
      <c r="E293" s="16">
        <f t="shared" si="110"/>
        <v>0.46098039215686504</v>
      </c>
      <c r="F293" s="16">
        <f t="shared" si="110"/>
        <v>0.63264705882353134</v>
      </c>
      <c r="G293" s="16">
        <f t="shared" si="110"/>
        <v>0.80431372549019764</v>
      </c>
      <c r="H293" s="16">
        <f t="shared" si="110"/>
        <v>1.1422470588235265</v>
      </c>
      <c r="I293" s="16">
        <f t="shared" si="110"/>
        <v>0.43300653594770999</v>
      </c>
      <c r="J293" s="16">
        <f t="shared" si="110"/>
        <v>0.56175653594771335</v>
      </c>
      <c r="K293" s="16">
        <f t="shared" si="110"/>
        <v>0.62613153594771143</v>
      </c>
      <c r="L293" s="16">
        <f t="shared" si="110"/>
        <v>0.69050653594771683</v>
      </c>
      <c r="M293" s="16">
        <f t="shared" si="110"/>
        <v>0.81925653594771275</v>
      </c>
      <c r="N293" s="16">
        <f t="shared" si="110"/>
        <v>0.94800653594771622</v>
      </c>
      <c r="O293" s="16">
        <f t="shared" si="110"/>
        <v>1.2046065359477083</v>
      </c>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row>
    <row r="294" spans="1:49" s="17" customFormat="1">
      <c r="A294" s="17" t="s">
        <v>13</v>
      </c>
      <c r="B294" s="18">
        <f>B283/B289*100</f>
        <v>100.34383954154728</v>
      </c>
      <c r="C294" s="18">
        <f t="shared" ref="C294:O294" si="111">C283/C289*100</f>
        <v>100.84982246169176</v>
      </c>
      <c r="D294" s="18">
        <f t="shared" si="111"/>
        <v>101.10473231930273</v>
      </c>
      <c r="E294" s="18">
        <f t="shared" si="111"/>
        <v>101.36093407197725</v>
      </c>
      <c r="F294" s="18">
        <f t="shared" si="111"/>
        <v>101.87725274693307</v>
      </c>
      <c r="G294" s="18">
        <f t="shared" si="111"/>
        <v>102.39885846618091</v>
      </c>
      <c r="H294" s="18">
        <f t="shared" si="111"/>
        <v>103.44142716323435</v>
      </c>
      <c r="I294" s="18">
        <f t="shared" si="111"/>
        <v>101.27729310261724</v>
      </c>
      <c r="J294" s="18">
        <f t="shared" si="111"/>
        <v>101.66340037753641</v>
      </c>
      <c r="K294" s="18">
        <f t="shared" si="111"/>
        <v>101.85756011344813</v>
      </c>
      <c r="L294" s="18">
        <f t="shared" si="111"/>
        <v>102.05246289233155</v>
      </c>
      <c r="M294" s="18">
        <f t="shared" si="111"/>
        <v>102.44451470616556</v>
      </c>
      <c r="N294" s="18">
        <f t="shared" si="111"/>
        <v>102.83959040359596</v>
      </c>
      <c r="O294" s="18">
        <f t="shared" si="111"/>
        <v>103.63613894163531</v>
      </c>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row>
    <row r="295" spans="1:49">
      <c r="AB295"/>
    </row>
    <row r="296" spans="1:49">
      <c r="A296" s="2" t="s">
        <v>204</v>
      </c>
      <c r="B296"/>
      <c r="C296"/>
      <c r="D296"/>
      <c r="E296"/>
      <c r="F296"/>
      <c r="G296"/>
      <c r="H296"/>
      <c r="I296"/>
      <c r="J296"/>
      <c r="K296"/>
      <c r="L296"/>
      <c r="M296"/>
      <c r="N296"/>
      <c r="O296"/>
      <c r="AB296"/>
    </row>
    <row r="297" spans="1:49">
      <c r="A297" s="7" t="s">
        <v>274</v>
      </c>
      <c r="B297" s="2" t="s">
        <v>74</v>
      </c>
      <c r="C297" s="2" t="s">
        <v>74</v>
      </c>
      <c r="D297" s="2" t="s">
        <v>74</v>
      </c>
      <c r="E297" s="2" t="s">
        <v>74</v>
      </c>
      <c r="F297" s="2" t="s">
        <v>74</v>
      </c>
      <c r="G297" s="2" t="s">
        <v>74</v>
      </c>
      <c r="H297" s="2" t="s">
        <v>74</v>
      </c>
      <c r="I297" s="2" t="s">
        <v>75</v>
      </c>
      <c r="J297" s="2" t="s">
        <v>75</v>
      </c>
      <c r="K297" s="2" t="s">
        <v>75</v>
      </c>
      <c r="L297" s="2" t="s">
        <v>75</v>
      </c>
      <c r="M297" s="2" t="s">
        <v>75</v>
      </c>
      <c r="N297" s="2" t="s">
        <v>75</v>
      </c>
      <c r="O297" s="2" t="s">
        <v>75</v>
      </c>
      <c r="P297"/>
      <c r="Q297"/>
      <c r="AB297"/>
    </row>
    <row r="298" spans="1:49">
      <c r="A298" s="7" t="s">
        <v>275</v>
      </c>
      <c r="B298" s="2" t="s">
        <v>74</v>
      </c>
      <c r="C298" s="2" t="s">
        <v>74</v>
      </c>
      <c r="D298" s="2" t="s">
        <v>74</v>
      </c>
      <c r="E298" s="2" t="s">
        <v>74</v>
      </c>
      <c r="F298" s="2" t="s">
        <v>74</v>
      </c>
      <c r="G298" s="2" t="s">
        <v>74</v>
      </c>
      <c r="H298" s="2" t="s">
        <v>74</v>
      </c>
      <c r="I298" s="2" t="s">
        <v>75</v>
      </c>
      <c r="J298" s="2" t="s">
        <v>75</v>
      </c>
      <c r="K298" s="2" t="s">
        <v>75</v>
      </c>
      <c r="L298" s="2" t="s">
        <v>75</v>
      </c>
      <c r="M298" s="2" t="s">
        <v>75</v>
      </c>
      <c r="N298" s="2" t="s">
        <v>75</v>
      </c>
      <c r="O298" s="2" t="s">
        <v>75</v>
      </c>
      <c r="P298" s="2"/>
      <c r="Q298" s="2"/>
      <c r="AB298"/>
    </row>
    <row r="299" spans="1:49">
      <c r="A299" s="7" t="s">
        <v>29</v>
      </c>
      <c r="B299" s="40">
        <f t="shared" ref="B299:H299" si="112">INDEX(SystemParamValues,MATCH("BasicDivRate",ParamNames,0),MATCH($B$2,SystemNames,0))</f>
        <v>0</v>
      </c>
      <c r="C299" s="40">
        <f t="shared" si="112"/>
        <v>0</v>
      </c>
      <c r="D299" s="40">
        <f t="shared" si="112"/>
        <v>0</v>
      </c>
      <c r="E299" s="40">
        <f t="shared" si="112"/>
        <v>0</v>
      </c>
      <c r="F299" s="40">
        <f t="shared" si="112"/>
        <v>0</v>
      </c>
      <c r="G299" s="40">
        <f t="shared" si="112"/>
        <v>0</v>
      </c>
      <c r="H299" s="40">
        <f t="shared" si="112"/>
        <v>0</v>
      </c>
      <c r="I299" s="40">
        <f t="shared" ref="I299:O299" si="113">INDEX(SystemParamValues,MATCH("HigherDivRate",ParamNames,0),MATCH($B$2,SystemNames,0))</f>
        <v>0.25</v>
      </c>
      <c r="J299" s="40">
        <f t="shared" si="113"/>
        <v>0.25</v>
      </c>
      <c r="K299" s="40">
        <f t="shared" si="113"/>
        <v>0.25</v>
      </c>
      <c r="L299" s="40">
        <f t="shared" si="113"/>
        <v>0.25</v>
      </c>
      <c r="M299" s="40">
        <f t="shared" si="113"/>
        <v>0.25</v>
      </c>
      <c r="N299" s="40">
        <f t="shared" si="113"/>
        <v>0.25</v>
      </c>
      <c r="O299" s="40">
        <f t="shared" si="113"/>
        <v>0.25</v>
      </c>
      <c r="P299" s="2"/>
      <c r="Q299" s="2"/>
      <c r="AB299"/>
    </row>
    <row r="300" spans="1:49">
      <c r="A300" s="7" t="s">
        <v>20</v>
      </c>
      <c r="B300" s="40">
        <f t="shared" ref="B300:H300" si="114">INDEX(SystemParamValues,MATCH("CGTBasicRate",ParamNames,0),MATCH($B$2,SystemNames,0))</f>
        <v>0.18</v>
      </c>
      <c r="C300" s="40">
        <f t="shared" si="114"/>
        <v>0.18</v>
      </c>
      <c r="D300" s="40">
        <f t="shared" si="114"/>
        <v>0.18</v>
      </c>
      <c r="E300" s="40">
        <f t="shared" si="114"/>
        <v>0.18</v>
      </c>
      <c r="F300" s="40">
        <f t="shared" si="114"/>
        <v>0.18</v>
      </c>
      <c r="G300" s="40">
        <f t="shared" si="114"/>
        <v>0.18</v>
      </c>
      <c r="H300" s="40">
        <f t="shared" si="114"/>
        <v>0.18</v>
      </c>
      <c r="I300" s="40">
        <f t="shared" ref="I300:O300" si="115">INDEX(SystemParamValues,MATCH("CGTHigherRate",ParamNames,0),MATCH($B$2,SystemNames,0))</f>
        <v>0.28000000000000003</v>
      </c>
      <c r="J300" s="40">
        <f t="shared" si="115"/>
        <v>0.28000000000000003</v>
      </c>
      <c r="K300" s="40">
        <f t="shared" si="115"/>
        <v>0.28000000000000003</v>
      </c>
      <c r="L300" s="40">
        <f t="shared" si="115"/>
        <v>0.28000000000000003</v>
      </c>
      <c r="M300" s="40">
        <f t="shared" si="115"/>
        <v>0.28000000000000003</v>
      </c>
      <c r="N300" s="40">
        <f t="shared" si="115"/>
        <v>0.28000000000000003</v>
      </c>
      <c r="O300" s="40">
        <f t="shared" si="115"/>
        <v>0.28000000000000003</v>
      </c>
      <c r="AB300"/>
    </row>
    <row r="301" spans="1:49">
      <c r="A301" s="7" t="s">
        <v>199</v>
      </c>
      <c r="B301" s="40">
        <v>0</v>
      </c>
      <c r="C301" s="40">
        <v>5.0000000000000001E-3</v>
      </c>
      <c r="D301" s="40">
        <v>7.4999999999999997E-3</v>
      </c>
      <c r="E301" s="40">
        <v>0.01</v>
      </c>
      <c r="F301" s="40">
        <v>1.4999999999999999E-2</v>
      </c>
      <c r="G301" s="40">
        <v>0.02</v>
      </c>
      <c r="H301" s="40">
        <v>0.03</v>
      </c>
      <c r="I301" s="40">
        <v>0</v>
      </c>
      <c r="J301" s="40">
        <v>5.0000000000000001E-3</v>
      </c>
      <c r="K301" s="40">
        <v>7.4999999999999997E-3</v>
      </c>
      <c r="L301" s="40">
        <v>0.01</v>
      </c>
      <c r="M301" s="40">
        <v>1.4999999999999999E-2</v>
      </c>
      <c r="N301" s="40">
        <v>0.02</v>
      </c>
      <c r="O301" s="40">
        <v>0.03</v>
      </c>
    </row>
    <row r="302" spans="1:49">
      <c r="A302" s="7" t="s">
        <v>200</v>
      </c>
      <c r="B302" s="7" t="b">
        <f t="shared" ref="B302:O302" si="116">$B$6&gt;(1+$B$5+$B$6)*B301</f>
        <v>1</v>
      </c>
      <c r="C302" s="7" t="b">
        <f t="shared" si="116"/>
        <v>1</v>
      </c>
      <c r="D302" s="7" t="b">
        <f t="shared" si="116"/>
        <v>1</v>
      </c>
      <c r="E302" s="7" t="b">
        <f t="shared" si="116"/>
        <v>1</v>
      </c>
      <c r="F302" s="7" t="b">
        <f t="shared" si="116"/>
        <v>1</v>
      </c>
      <c r="G302" s="7" t="b">
        <f t="shared" si="116"/>
        <v>1</v>
      </c>
      <c r="H302" s="7" t="b">
        <f t="shared" si="116"/>
        <v>0</v>
      </c>
      <c r="I302" s="7" t="b">
        <f t="shared" si="116"/>
        <v>1</v>
      </c>
      <c r="J302" s="7" t="b">
        <f t="shared" si="116"/>
        <v>1</v>
      </c>
      <c r="K302" s="7" t="b">
        <f t="shared" si="116"/>
        <v>1</v>
      </c>
      <c r="L302" s="7" t="b">
        <f t="shared" si="116"/>
        <v>1</v>
      </c>
      <c r="M302" s="7" t="b">
        <f t="shared" si="116"/>
        <v>1</v>
      </c>
      <c r="N302" s="7" t="b">
        <f t="shared" si="116"/>
        <v>1</v>
      </c>
      <c r="O302" s="7" t="b">
        <f t="shared" si="116"/>
        <v>0</v>
      </c>
    </row>
    <row r="303" spans="1:49">
      <c r="A303" s="7" t="s">
        <v>201</v>
      </c>
      <c r="B303" s="7">
        <f t="shared" ref="B303:O303" si="117">IF(B302,B299,0)</f>
        <v>0</v>
      </c>
      <c r="C303" s="7">
        <f t="shared" si="117"/>
        <v>0</v>
      </c>
      <c r="D303" s="7">
        <f t="shared" si="117"/>
        <v>0</v>
      </c>
      <c r="E303" s="7">
        <f t="shared" si="117"/>
        <v>0</v>
      </c>
      <c r="F303" s="7">
        <f t="shared" si="117"/>
        <v>0</v>
      </c>
      <c r="G303" s="7">
        <f t="shared" si="117"/>
        <v>0</v>
      </c>
      <c r="H303" s="7">
        <f t="shared" si="117"/>
        <v>0</v>
      </c>
      <c r="I303" s="7">
        <f t="shared" si="117"/>
        <v>0.25</v>
      </c>
      <c r="J303" s="7">
        <f t="shared" si="117"/>
        <v>0.25</v>
      </c>
      <c r="K303" s="7">
        <f t="shared" si="117"/>
        <v>0.25</v>
      </c>
      <c r="L303" s="7">
        <f t="shared" si="117"/>
        <v>0.25</v>
      </c>
      <c r="M303" s="7">
        <f t="shared" si="117"/>
        <v>0.25</v>
      </c>
      <c r="N303" s="7">
        <f t="shared" si="117"/>
        <v>0.25</v>
      </c>
      <c r="O303" s="7">
        <f t="shared" si="117"/>
        <v>0</v>
      </c>
      <c r="P303" t="s">
        <v>202</v>
      </c>
    </row>
    <row r="304" spans="1:49">
      <c r="A304" s="7" t="s">
        <v>3</v>
      </c>
      <c r="B304" s="40">
        <v>10</v>
      </c>
      <c r="C304" s="40">
        <v>10</v>
      </c>
      <c r="D304" s="40">
        <v>10</v>
      </c>
      <c r="E304" s="40">
        <v>10</v>
      </c>
      <c r="F304" s="40">
        <v>10</v>
      </c>
      <c r="G304" s="40">
        <v>10</v>
      </c>
      <c r="H304" s="40">
        <v>10</v>
      </c>
      <c r="I304" s="40">
        <v>10</v>
      </c>
      <c r="J304" s="40">
        <v>10</v>
      </c>
      <c r="K304" s="40">
        <v>10</v>
      </c>
      <c r="L304" s="40">
        <v>10</v>
      </c>
      <c r="M304" s="40">
        <v>10</v>
      </c>
      <c r="N304" s="40">
        <v>10</v>
      </c>
      <c r="O304" s="40">
        <v>10</v>
      </c>
    </row>
    <row r="305" spans="1:49">
      <c r="A305" s="7" t="s">
        <v>251</v>
      </c>
      <c r="B305" s="1">
        <f>1</f>
        <v>1</v>
      </c>
      <c r="C305" s="1">
        <f>1</f>
        <v>1</v>
      </c>
      <c r="D305" s="1">
        <f>1</f>
        <v>1</v>
      </c>
      <c r="E305" s="1">
        <f>1</f>
        <v>1</v>
      </c>
      <c r="F305" s="1">
        <f>1</f>
        <v>1</v>
      </c>
      <c r="G305" s="1">
        <f>1</f>
        <v>1</v>
      </c>
      <c r="H305" s="1">
        <f>1</f>
        <v>1</v>
      </c>
      <c r="I305" s="1">
        <f>1</f>
        <v>1</v>
      </c>
      <c r="J305" s="1">
        <f>1</f>
        <v>1</v>
      </c>
      <c r="K305" s="1">
        <f>1</f>
        <v>1</v>
      </c>
      <c r="L305" s="1">
        <f>1</f>
        <v>1</v>
      </c>
      <c r="M305" s="1">
        <f>1</f>
        <v>1</v>
      </c>
      <c r="N305" s="1">
        <f>1</f>
        <v>1</v>
      </c>
      <c r="O305" s="1">
        <f>1</f>
        <v>1</v>
      </c>
    </row>
    <row r="306" spans="1:49">
      <c r="A306" s="7" t="s">
        <v>250</v>
      </c>
      <c r="B306" s="1">
        <f t="shared" ref="B306:H306" si="118">(1+$B$3)*(1+$B$4)-1</f>
        <v>5.0599999999999978E-2</v>
      </c>
      <c r="C306" s="1">
        <f t="shared" si="118"/>
        <v>5.0599999999999978E-2</v>
      </c>
      <c r="D306" s="1">
        <f t="shared" si="118"/>
        <v>5.0599999999999978E-2</v>
      </c>
      <c r="E306" s="1">
        <f t="shared" si="118"/>
        <v>5.0599999999999978E-2</v>
      </c>
      <c r="F306" s="1">
        <f t="shared" si="118"/>
        <v>5.0599999999999978E-2</v>
      </c>
      <c r="G306" s="1">
        <f t="shared" si="118"/>
        <v>5.0599999999999978E-2</v>
      </c>
      <c r="H306" s="1">
        <f t="shared" si="118"/>
        <v>5.0599999999999978E-2</v>
      </c>
      <c r="I306" s="1">
        <f t="shared" ref="I306:O306" si="119">(1+$B$3)*(1+$B$4)-1</f>
        <v>5.0599999999999978E-2</v>
      </c>
      <c r="J306" s="1">
        <f t="shared" si="119"/>
        <v>5.0599999999999978E-2</v>
      </c>
      <c r="K306" s="1">
        <f t="shared" si="119"/>
        <v>5.0599999999999978E-2</v>
      </c>
      <c r="L306" s="1">
        <f t="shared" si="119"/>
        <v>5.0599999999999978E-2</v>
      </c>
      <c r="M306" s="1">
        <f t="shared" si="119"/>
        <v>5.0599999999999978E-2</v>
      </c>
      <c r="N306" s="1">
        <f t="shared" si="119"/>
        <v>5.0599999999999978E-2</v>
      </c>
      <c r="O306" s="1">
        <f t="shared" si="119"/>
        <v>5.0599999999999978E-2</v>
      </c>
    </row>
    <row r="307" spans="1:49">
      <c r="A307" s="7" t="s">
        <v>254</v>
      </c>
      <c r="B307" s="1">
        <f t="shared" ref="B307:O307" si="120">B305*((1+B306)^B304)</f>
        <v>1.6382265673600411</v>
      </c>
      <c r="C307" s="1">
        <f t="shared" si="120"/>
        <v>1.6382265673600411</v>
      </c>
      <c r="D307" s="1">
        <f t="shared" si="120"/>
        <v>1.6382265673600411</v>
      </c>
      <c r="E307" s="1">
        <f t="shared" si="120"/>
        <v>1.6382265673600411</v>
      </c>
      <c r="F307" s="1">
        <f t="shared" si="120"/>
        <v>1.6382265673600411</v>
      </c>
      <c r="G307" s="1">
        <f t="shared" si="120"/>
        <v>1.6382265673600411</v>
      </c>
      <c r="H307" s="1">
        <f t="shared" si="120"/>
        <v>1.6382265673600411</v>
      </c>
      <c r="I307" s="1">
        <f t="shared" si="120"/>
        <v>1.6382265673600411</v>
      </c>
      <c r="J307" s="1">
        <f t="shared" si="120"/>
        <v>1.6382265673600411</v>
      </c>
      <c r="K307" s="1">
        <f t="shared" si="120"/>
        <v>1.6382265673600411</v>
      </c>
      <c r="L307" s="1">
        <f t="shared" si="120"/>
        <v>1.6382265673600411</v>
      </c>
      <c r="M307" s="1">
        <f t="shared" si="120"/>
        <v>1.6382265673600411</v>
      </c>
      <c r="N307" s="1">
        <f t="shared" si="120"/>
        <v>1.6382265673600411</v>
      </c>
      <c r="O307" s="1">
        <f t="shared" si="120"/>
        <v>1.6382265673600411</v>
      </c>
    </row>
    <row r="308" spans="1:49">
      <c r="A308" s="7" t="s">
        <v>258</v>
      </c>
      <c r="B308" s="1">
        <f t="shared" ref="B308:O308" si="121">B307</f>
        <v>1.6382265673600411</v>
      </c>
      <c r="C308" s="1">
        <f t="shared" si="121"/>
        <v>1.6382265673600411</v>
      </c>
      <c r="D308" s="1">
        <f t="shared" si="121"/>
        <v>1.6382265673600411</v>
      </c>
      <c r="E308" s="1">
        <f t="shared" si="121"/>
        <v>1.6382265673600411</v>
      </c>
      <c r="F308" s="1">
        <f t="shared" si="121"/>
        <v>1.6382265673600411</v>
      </c>
      <c r="G308" s="1">
        <f t="shared" si="121"/>
        <v>1.6382265673600411</v>
      </c>
      <c r="H308" s="1">
        <f t="shared" si="121"/>
        <v>1.6382265673600411</v>
      </c>
      <c r="I308" s="1">
        <f t="shared" si="121"/>
        <v>1.6382265673600411</v>
      </c>
      <c r="J308" s="1">
        <f t="shared" si="121"/>
        <v>1.6382265673600411</v>
      </c>
      <c r="K308" s="1">
        <f t="shared" si="121"/>
        <v>1.6382265673600411</v>
      </c>
      <c r="L308" s="1">
        <f t="shared" si="121"/>
        <v>1.6382265673600411</v>
      </c>
      <c r="M308" s="1">
        <f t="shared" si="121"/>
        <v>1.6382265673600411</v>
      </c>
      <c r="N308" s="1">
        <f t="shared" si="121"/>
        <v>1.6382265673600411</v>
      </c>
      <c r="O308" s="1">
        <f t="shared" si="121"/>
        <v>1.6382265673600411</v>
      </c>
    </row>
    <row r="309" spans="1:49">
      <c r="A309" s="7" t="s">
        <v>253</v>
      </c>
      <c r="B309" s="1">
        <f>1</f>
        <v>1</v>
      </c>
      <c r="C309" s="1">
        <f>1</f>
        <v>1</v>
      </c>
      <c r="D309" s="1">
        <f>1</f>
        <v>1</v>
      </c>
      <c r="E309" s="1">
        <f>1</f>
        <v>1</v>
      </c>
      <c r="F309" s="1">
        <f>1</f>
        <v>1</v>
      </c>
      <c r="G309" s="1">
        <f>1</f>
        <v>1</v>
      </c>
      <c r="H309" s="1">
        <f>1</f>
        <v>1</v>
      </c>
      <c r="I309" s="1">
        <f>1</f>
        <v>1</v>
      </c>
      <c r="J309" s="1">
        <f>1</f>
        <v>1</v>
      </c>
      <c r="K309" s="1">
        <f>1</f>
        <v>1</v>
      </c>
      <c r="L309" s="1">
        <f>1</f>
        <v>1</v>
      </c>
      <c r="M309" s="1">
        <f>1</f>
        <v>1</v>
      </c>
      <c r="N309" s="1">
        <f>1</f>
        <v>1</v>
      </c>
      <c r="O309" s="1">
        <f>1</f>
        <v>1</v>
      </c>
    </row>
    <row r="310" spans="1:49">
      <c r="A310" s="7" t="s">
        <v>26</v>
      </c>
      <c r="B310" s="1">
        <f t="shared" ref="B310:O310" si="122">((1-B301*(1-B303))*(1+$B$5+$B$6)-$B$6*B303)-1</f>
        <v>5.0599999999999978E-2</v>
      </c>
      <c r="C310" s="1">
        <f t="shared" si="122"/>
        <v>4.5347000000000026E-2</v>
      </c>
      <c r="D310" s="1">
        <f t="shared" si="122"/>
        <v>4.2720499999999939E-2</v>
      </c>
      <c r="E310" s="1">
        <f t="shared" si="122"/>
        <v>4.0094000000000074E-2</v>
      </c>
      <c r="F310" s="1">
        <f t="shared" si="122"/>
        <v>3.48409999999999E-2</v>
      </c>
      <c r="G310" s="1">
        <f t="shared" si="122"/>
        <v>2.9587999999999948E-2</v>
      </c>
      <c r="H310" s="1">
        <f t="shared" si="122"/>
        <v>1.9082000000000043E-2</v>
      </c>
      <c r="I310" s="1">
        <f t="shared" si="122"/>
        <v>4.2950000000000044E-2</v>
      </c>
      <c r="J310" s="1">
        <f t="shared" si="122"/>
        <v>3.9010250000000024E-2</v>
      </c>
      <c r="K310" s="1">
        <f t="shared" si="122"/>
        <v>3.7040375000000125E-2</v>
      </c>
      <c r="L310" s="1">
        <f t="shared" si="122"/>
        <v>3.5070500000000004E-2</v>
      </c>
      <c r="M310" s="1">
        <f t="shared" si="122"/>
        <v>3.1130749999999985E-2</v>
      </c>
      <c r="N310" s="1">
        <f t="shared" si="122"/>
        <v>2.7190999999999965E-2</v>
      </c>
      <c r="O310" s="1">
        <f t="shared" si="122"/>
        <v>1.9082000000000043E-2</v>
      </c>
    </row>
    <row r="311" spans="1:49">
      <c r="A311" s="7" t="s">
        <v>22</v>
      </c>
      <c r="B311">
        <f t="shared" ref="B311:O311" si="123">B309*((1+B310)^B304)</f>
        <v>1.6382265673600411</v>
      </c>
      <c r="C311">
        <f t="shared" si="123"/>
        <v>1.5581338842143042</v>
      </c>
      <c r="D311">
        <f t="shared" si="123"/>
        <v>1.519424479375703</v>
      </c>
      <c r="E311">
        <f t="shared" si="123"/>
        <v>1.481582742323627</v>
      </c>
      <c r="F311">
        <f t="shared" si="123"/>
        <v>1.4084332512771247</v>
      </c>
      <c r="G311">
        <f t="shared" si="123"/>
        <v>1.3385503797106197</v>
      </c>
      <c r="H311">
        <f t="shared" si="123"/>
        <v>1.2080677960915551</v>
      </c>
      <c r="I311">
        <f t="shared" si="123"/>
        <v>1.5227720062956622</v>
      </c>
      <c r="J311">
        <f t="shared" si="123"/>
        <v>1.4662172329766308</v>
      </c>
      <c r="K311">
        <f t="shared" si="123"/>
        <v>1.4386549709716399</v>
      </c>
      <c r="L311">
        <f t="shared" si="123"/>
        <v>1.4115598978278272</v>
      </c>
      <c r="M311">
        <f t="shared" si="123"/>
        <v>1.3587432018020087</v>
      </c>
      <c r="N311">
        <f t="shared" si="123"/>
        <v>1.3077118391834772</v>
      </c>
      <c r="O311">
        <f t="shared" si="123"/>
        <v>1.2080677960915551</v>
      </c>
    </row>
    <row r="312" spans="1:49">
      <c r="A312" s="7" t="s">
        <v>203</v>
      </c>
      <c r="B312">
        <f t="shared" ref="B312:O312" si="124">IF(B302,$B$5,$B$5+$B$6-(1+$B$5+$B$6)*B301)</f>
        <v>0.02</v>
      </c>
      <c r="C312">
        <f t="shared" si="124"/>
        <v>0.02</v>
      </c>
      <c r="D312">
        <f t="shared" si="124"/>
        <v>0.02</v>
      </c>
      <c r="E312">
        <f t="shared" si="124"/>
        <v>0.02</v>
      </c>
      <c r="F312">
        <f t="shared" si="124"/>
        <v>0.02</v>
      </c>
      <c r="G312">
        <f t="shared" si="124"/>
        <v>0.02</v>
      </c>
      <c r="H312">
        <f t="shared" si="124"/>
        <v>1.9081999999999981E-2</v>
      </c>
      <c r="I312">
        <f t="shared" si="124"/>
        <v>0.02</v>
      </c>
      <c r="J312">
        <f t="shared" si="124"/>
        <v>0.02</v>
      </c>
      <c r="K312">
        <f t="shared" si="124"/>
        <v>0.02</v>
      </c>
      <c r="L312">
        <f t="shared" si="124"/>
        <v>0.02</v>
      </c>
      <c r="M312">
        <f t="shared" si="124"/>
        <v>0.02</v>
      </c>
      <c r="N312">
        <f t="shared" si="124"/>
        <v>0.02</v>
      </c>
      <c r="O312">
        <f t="shared" si="124"/>
        <v>1.9081999999999981E-2</v>
      </c>
    </row>
    <row r="313" spans="1:49">
      <c r="A313" s="7" t="s">
        <v>23</v>
      </c>
      <c r="B313">
        <f t="shared" ref="B313:O313" si="125">B309*B312*(1-(1+B310)^B304)/(1-(1+B310))</f>
        <v>0.25226346535970018</v>
      </c>
      <c r="C313">
        <f t="shared" si="125"/>
        <v>0.24616132675339222</v>
      </c>
      <c r="D313">
        <f t="shared" si="125"/>
        <v>0.2431734082586598</v>
      </c>
      <c r="E313">
        <f t="shared" si="125"/>
        <v>0.24022683809229614</v>
      </c>
      <c r="F313">
        <f t="shared" si="125"/>
        <v>0.2344555272679463</v>
      </c>
      <c r="G313">
        <f t="shared" si="125"/>
        <v>0.22884303076289061</v>
      </c>
      <c r="H313">
        <f t="shared" si="125"/>
        <v>0.20806779609155443</v>
      </c>
      <c r="I313">
        <f t="shared" si="125"/>
        <v>0.2434328318024036</v>
      </c>
      <c r="J313">
        <f t="shared" si="125"/>
        <v>0.23902294036907248</v>
      </c>
      <c r="K313">
        <f t="shared" si="125"/>
        <v>0.23685233800772176</v>
      </c>
      <c r="L313">
        <f t="shared" si="125"/>
        <v>0.23470432290832877</v>
      </c>
      <c r="M313">
        <f t="shared" si="125"/>
        <v>0.23047514229628832</v>
      </c>
      <c r="N313">
        <f t="shared" si="125"/>
        <v>0.22633359507445672</v>
      </c>
      <c r="O313">
        <f t="shared" si="125"/>
        <v>0.20806779609155443</v>
      </c>
    </row>
    <row r="314" spans="1:49">
      <c r="A314" s="7" t="s">
        <v>21</v>
      </c>
      <c r="B314">
        <f t="shared" ref="B314:O314" si="126">B311-B313*B300</f>
        <v>1.5928191435952952</v>
      </c>
      <c r="C314">
        <f t="shared" si="126"/>
        <v>1.5138248453986936</v>
      </c>
      <c r="D314">
        <f t="shared" si="126"/>
        <v>1.4756532658891444</v>
      </c>
      <c r="E314">
        <f t="shared" si="126"/>
        <v>1.4383419114670137</v>
      </c>
      <c r="F314">
        <f t="shared" si="126"/>
        <v>1.3662312563688943</v>
      </c>
      <c r="G314">
        <f t="shared" si="126"/>
        <v>1.2973586341732994</v>
      </c>
      <c r="H314">
        <f t="shared" si="126"/>
        <v>1.1706155927950754</v>
      </c>
      <c r="I314">
        <f t="shared" si="126"/>
        <v>1.4546108133909892</v>
      </c>
      <c r="J314">
        <f t="shared" si="126"/>
        <v>1.3992908096732906</v>
      </c>
      <c r="K314">
        <f t="shared" si="126"/>
        <v>1.3723363163294777</v>
      </c>
      <c r="L314">
        <f t="shared" si="126"/>
        <v>1.3458426874134952</v>
      </c>
      <c r="M314">
        <f t="shared" si="126"/>
        <v>1.294210161959048</v>
      </c>
      <c r="N314">
        <f t="shared" si="126"/>
        <v>1.2443384325626294</v>
      </c>
      <c r="O314">
        <f t="shared" si="126"/>
        <v>1.1498088131859199</v>
      </c>
    </row>
    <row r="315" spans="1:49">
      <c r="A315" s="7" t="s">
        <v>24</v>
      </c>
      <c r="B315">
        <f t="shared" ref="B315:O315" si="127">B314/((1+$B$4)^B304)</f>
        <v>1.3066664764570013</v>
      </c>
      <c r="C315">
        <f t="shared" si="127"/>
        <v>1.241863638231588</v>
      </c>
      <c r="D315">
        <f t="shared" si="127"/>
        <v>1.2105496478773801</v>
      </c>
      <c r="E315">
        <f t="shared" si="127"/>
        <v>1.179941341711146</v>
      </c>
      <c r="F315">
        <f t="shared" si="127"/>
        <v>1.1207854883985198</v>
      </c>
      <c r="G315">
        <f t="shared" si="127"/>
        <v>1.0642859498724198</v>
      </c>
      <c r="H315">
        <f t="shared" si="127"/>
        <v>0.96031251135678719</v>
      </c>
      <c r="I315">
        <f t="shared" si="127"/>
        <v>1.1932875077453147</v>
      </c>
      <c r="J315">
        <f t="shared" si="127"/>
        <v>1.1479058367464134</v>
      </c>
      <c r="K315">
        <f t="shared" si="127"/>
        <v>1.1257937639578204</v>
      </c>
      <c r="L315">
        <f t="shared" si="127"/>
        <v>1.104059760519071</v>
      </c>
      <c r="M315">
        <f t="shared" si="127"/>
        <v>1.0617031060442543</v>
      </c>
      <c r="N315">
        <f t="shared" si="127"/>
        <v>1.0207909176220686</v>
      </c>
      <c r="O315">
        <f t="shared" si="127"/>
        <v>0.94324370507853939</v>
      </c>
    </row>
    <row r="316" spans="1:49">
      <c r="A316" s="7" t="s">
        <v>12</v>
      </c>
      <c r="B316">
        <f t="shared" ref="B316:O316" si="128">B315^(1/B304)-1</f>
        <v>2.710885853632683E-2</v>
      </c>
      <c r="C316">
        <f t="shared" si="128"/>
        <v>2.1897628074685427E-2</v>
      </c>
      <c r="D316">
        <f t="shared" si="128"/>
        <v>1.9291166681337346E-2</v>
      </c>
      <c r="E316">
        <f t="shared" si="128"/>
        <v>1.6684123726958822E-2</v>
      </c>
      <c r="F316">
        <f t="shared" si="128"/>
        <v>1.1468238605796044E-2</v>
      </c>
      <c r="G316">
        <f t="shared" si="128"/>
        <v>6.2498598481417478E-3</v>
      </c>
      <c r="H316">
        <f t="shared" si="128"/>
        <v>-4.0414627021845284E-3</v>
      </c>
      <c r="I316">
        <f t="shared" si="128"/>
        <v>1.7828270596814688E-2</v>
      </c>
      <c r="J316">
        <f t="shared" si="128"/>
        <v>1.3889502238098705E-2</v>
      </c>
      <c r="K316">
        <f t="shared" si="128"/>
        <v>1.1919311009340516E-2</v>
      </c>
      <c r="L316">
        <f t="shared" si="128"/>
        <v>9.9485689546043865E-3</v>
      </c>
      <c r="M316">
        <f t="shared" si="128"/>
        <v>6.0053927575483002E-3</v>
      </c>
      <c r="N316">
        <f t="shared" si="128"/>
        <v>2.0598922946450937E-3</v>
      </c>
      <c r="O316">
        <f t="shared" si="128"/>
        <v>-5.8260219094538046E-3</v>
      </c>
    </row>
    <row r="317" spans="1:49">
      <c r="A317" s="7" t="s">
        <v>5</v>
      </c>
      <c r="B317">
        <f t="shared" ref="B317:O317" si="129">$B$3-B316</f>
        <v>2.8911414636731692E-3</v>
      </c>
      <c r="C317">
        <f t="shared" si="129"/>
        <v>8.1023719253145721E-3</v>
      </c>
      <c r="D317">
        <f t="shared" si="129"/>
        <v>1.0708833318662653E-2</v>
      </c>
      <c r="E317">
        <f t="shared" si="129"/>
        <v>1.3315876273041177E-2</v>
      </c>
      <c r="F317">
        <f t="shared" si="129"/>
        <v>1.8531761394203955E-2</v>
      </c>
      <c r="G317">
        <f t="shared" si="129"/>
        <v>2.3750140151858251E-2</v>
      </c>
      <c r="H317">
        <f t="shared" si="129"/>
        <v>3.4041462702184527E-2</v>
      </c>
      <c r="I317">
        <f t="shared" si="129"/>
        <v>1.2171729403185311E-2</v>
      </c>
      <c r="J317">
        <f t="shared" si="129"/>
        <v>1.6110497761901293E-2</v>
      </c>
      <c r="K317">
        <f t="shared" si="129"/>
        <v>1.8080688990659483E-2</v>
      </c>
      <c r="L317">
        <f t="shared" si="129"/>
        <v>2.0051431045395612E-2</v>
      </c>
      <c r="M317">
        <f t="shared" si="129"/>
        <v>2.3994607242451699E-2</v>
      </c>
      <c r="N317">
        <f t="shared" si="129"/>
        <v>2.7940107705354905E-2</v>
      </c>
      <c r="O317">
        <f t="shared" si="129"/>
        <v>3.5826021909453803E-2</v>
      </c>
    </row>
    <row r="318" spans="1:49" s="17" customFormat="1">
      <c r="A318" s="17" t="s">
        <v>6</v>
      </c>
      <c r="B318" s="16">
        <f t="shared" ref="B318:O318" si="130">B317/$B$3</f>
        <v>9.6371382122438981E-2</v>
      </c>
      <c r="C318" s="16">
        <f t="shared" si="130"/>
        <v>0.27007906417715244</v>
      </c>
      <c r="D318" s="16">
        <f t="shared" si="130"/>
        <v>0.35696111062208846</v>
      </c>
      <c r="E318" s="16">
        <f t="shared" si="130"/>
        <v>0.44386254243470591</v>
      </c>
      <c r="F318" s="16">
        <f t="shared" si="130"/>
        <v>0.61772537980679854</v>
      </c>
      <c r="G318" s="16">
        <f t="shared" si="130"/>
        <v>0.79167133839527504</v>
      </c>
      <c r="H318" s="16">
        <f t="shared" si="130"/>
        <v>1.1347154234061509</v>
      </c>
      <c r="I318" s="16">
        <f t="shared" si="130"/>
        <v>0.40572431343951038</v>
      </c>
      <c r="J318" s="16">
        <f t="shared" si="130"/>
        <v>0.53701659206337649</v>
      </c>
      <c r="K318" s="16">
        <f t="shared" si="130"/>
        <v>0.60268963302198275</v>
      </c>
      <c r="L318" s="16">
        <f t="shared" si="130"/>
        <v>0.66838103484652045</v>
      </c>
      <c r="M318" s="16">
        <f t="shared" si="130"/>
        <v>0.7998202414150567</v>
      </c>
      <c r="N318" s="16">
        <f t="shared" si="130"/>
        <v>0.93133692351183017</v>
      </c>
      <c r="O318" s="16">
        <f t="shared" si="130"/>
        <v>1.1942007303151267</v>
      </c>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row>
    <row r="319" spans="1:49" s="17" customFormat="1">
      <c r="A319" s="17" t="s">
        <v>13</v>
      </c>
      <c r="B319" s="18">
        <f>B308/B314*100</f>
        <v>102.85075828899524</v>
      </c>
      <c r="C319" s="18">
        <f t="shared" ref="C319:O319" si="131">C308/C314*100</f>
        <v>108.21770909226846</v>
      </c>
      <c r="D319" s="18">
        <f t="shared" si="131"/>
        <v>111.0170393837701</v>
      </c>
      <c r="E319" s="18">
        <f t="shared" si="131"/>
        <v>113.89688044959756</v>
      </c>
      <c r="F319" s="18">
        <f t="shared" si="131"/>
        <v>119.90843861338989</v>
      </c>
      <c r="G319" s="18">
        <f t="shared" si="131"/>
        <v>126.27399426866643</v>
      </c>
      <c r="H319" s="18">
        <f t="shared" si="131"/>
        <v>139.9457326079565</v>
      </c>
      <c r="I319" s="18">
        <f t="shared" si="131"/>
        <v>112.62301588017256</v>
      </c>
      <c r="J319" s="18">
        <f t="shared" si="131"/>
        <v>117.0754896719816</v>
      </c>
      <c r="K319" s="18">
        <f t="shared" si="131"/>
        <v>119.37500653933924</v>
      </c>
      <c r="L319" s="18">
        <f t="shared" si="131"/>
        <v>121.72496701739067</v>
      </c>
      <c r="M319" s="18">
        <f t="shared" si="131"/>
        <v>126.58118561519058</v>
      </c>
      <c r="N319" s="18">
        <f t="shared" si="131"/>
        <v>131.65442169830166</v>
      </c>
      <c r="O319" s="18">
        <f t="shared" si="131"/>
        <v>142.47817102921664</v>
      </c>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row>
    <row r="321" spans="1:16">
      <c r="A321" s="2" t="s">
        <v>205</v>
      </c>
      <c r="B321"/>
      <c r="C321"/>
      <c r="D321"/>
      <c r="E321"/>
      <c r="F321"/>
      <c r="G321"/>
      <c r="H321"/>
      <c r="I321"/>
      <c r="J321"/>
      <c r="K321"/>
      <c r="L321"/>
      <c r="M321"/>
      <c r="N321"/>
      <c r="O321"/>
    </row>
    <row r="322" spans="1:16">
      <c r="A322" s="7" t="s">
        <v>274</v>
      </c>
      <c r="B322" s="2" t="s">
        <v>74</v>
      </c>
      <c r="C322" s="2" t="s">
        <v>74</v>
      </c>
      <c r="D322" s="2" t="s">
        <v>74</v>
      </c>
      <c r="E322" s="2" t="s">
        <v>74</v>
      </c>
      <c r="F322" s="2" t="s">
        <v>74</v>
      </c>
      <c r="G322" s="2" t="s">
        <v>74</v>
      </c>
      <c r="H322" s="2" t="s">
        <v>74</v>
      </c>
      <c r="I322" s="2" t="s">
        <v>75</v>
      </c>
      <c r="J322" s="2" t="s">
        <v>75</v>
      </c>
      <c r="K322" s="2" t="s">
        <v>75</v>
      </c>
      <c r="L322" s="2" t="s">
        <v>75</v>
      </c>
      <c r="M322" s="2" t="s">
        <v>75</v>
      </c>
      <c r="N322" s="2" t="s">
        <v>75</v>
      </c>
      <c r="O322" s="2" t="s">
        <v>75</v>
      </c>
    </row>
    <row r="323" spans="1:16">
      <c r="A323" s="7" t="s">
        <v>275</v>
      </c>
      <c r="B323" s="2" t="s">
        <v>74</v>
      </c>
      <c r="C323" s="2" t="s">
        <v>74</v>
      </c>
      <c r="D323" s="2" t="s">
        <v>74</v>
      </c>
      <c r="E323" s="2" t="s">
        <v>74</v>
      </c>
      <c r="F323" s="2" t="s">
        <v>74</v>
      </c>
      <c r="G323" s="2" t="s">
        <v>74</v>
      </c>
      <c r="H323" s="2" t="s">
        <v>74</v>
      </c>
      <c r="I323" s="2" t="s">
        <v>75</v>
      </c>
      <c r="J323" s="2" t="s">
        <v>75</v>
      </c>
      <c r="K323" s="2" t="s">
        <v>75</v>
      </c>
      <c r="L323" s="2" t="s">
        <v>75</v>
      </c>
      <c r="M323" s="2" t="s">
        <v>75</v>
      </c>
      <c r="N323" s="2" t="s">
        <v>75</v>
      </c>
      <c r="O323" s="2" t="s">
        <v>75</v>
      </c>
    </row>
    <row r="324" spans="1:16">
      <c r="A324" s="7" t="s">
        <v>29</v>
      </c>
      <c r="B324" s="40">
        <f t="shared" ref="B324:H324" si="132">INDEX(SystemParamValues,MATCH("BasicDivRate",ParamNames,0),MATCH($B$2,SystemNames,0))</f>
        <v>0</v>
      </c>
      <c r="C324" s="40">
        <f t="shared" si="132"/>
        <v>0</v>
      </c>
      <c r="D324" s="40">
        <f t="shared" si="132"/>
        <v>0</v>
      </c>
      <c r="E324" s="40">
        <f t="shared" si="132"/>
        <v>0</v>
      </c>
      <c r="F324" s="40">
        <f t="shared" si="132"/>
        <v>0</v>
      </c>
      <c r="G324" s="40">
        <f t="shared" si="132"/>
        <v>0</v>
      </c>
      <c r="H324" s="40">
        <f t="shared" si="132"/>
        <v>0</v>
      </c>
      <c r="I324" s="40">
        <f t="shared" ref="I324:O324" si="133">INDEX(SystemParamValues,MATCH("HigherDivRate",ParamNames,0),MATCH($B$2,SystemNames,0))</f>
        <v>0.25</v>
      </c>
      <c r="J324" s="40">
        <f t="shared" si="133"/>
        <v>0.25</v>
      </c>
      <c r="K324" s="40">
        <f t="shared" si="133"/>
        <v>0.25</v>
      </c>
      <c r="L324" s="40">
        <f t="shared" si="133"/>
        <v>0.25</v>
      </c>
      <c r="M324" s="40">
        <f t="shared" si="133"/>
        <v>0.25</v>
      </c>
      <c r="N324" s="40">
        <f t="shared" si="133"/>
        <v>0.25</v>
      </c>
      <c r="O324" s="40">
        <f t="shared" si="133"/>
        <v>0.25</v>
      </c>
    </row>
    <row r="325" spans="1:16">
      <c r="A325" s="7" t="s">
        <v>20</v>
      </c>
      <c r="B325" s="40">
        <f t="shared" ref="B325:H325" si="134">INDEX(SystemParamValues,MATCH("CGTBasicRate",ParamNames,0),MATCH($B$2,SystemNames,0))</f>
        <v>0.18</v>
      </c>
      <c r="C325" s="40">
        <f t="shared" si="134"/>
        <v>0.18</v>
      </c>
      <c r="D325" s="40">
        <f t="shared" si="134"/>
        <v>0.18</v>
      </c>
      <c r="E325" s="40">
        <f t="shared" si="134"/>
        <v>0.18</v>
      </c>
      <c r="F325" s="40">
        <f t="shared" si="134"/>
        <v>0.18</v>
      </c>
      <c r="G325" s="40">
        <f t="shared" si="134"/>
        <v>0.18</v>
      </c>
      <c r="H325" s="40">
        <f t="shared" si="134"/>
        <v>0.18</v>
      </c>
      <c r="I325" s="40">
        <f t="shared" ref="I325:O325" si="135">INDEX(SystemParamValues,MATCH("CGTHigherRate",ParamNames,0),MATCH($B$2,SystemNames,0))</f>
        <v>0.28000000000000003</v>
      </c>
      <c r="J325" s="40">
        <f t="shared" si="135"/>
        <v>0.28000000000000003</v>
      </c>
      <c r="K325" s="40">
        <f t="shared" si="135"/>
        <v>0.28000000000000003</v>
      </c>
      <c r="L325" s="40">
        <f t="shared" si="135"/>
        <v>0.28000000000000003</v>
      </c>
      <c r="M325" s="40">
        <f t="shared" si="135"/>
        <v>0.28000000000000003</v>
      </c>
      <c r="N325" s="40">
        <f t="shared" si="135"/>
        <v>0.28000000000000003</v>
      </c>
      <c r="O325" s="40">
        <f t="shared" si="135"/>
        <v>0.28000000000000003</v>
      </c>
    </row>
    <row r="326" spans="1:16">
      <c r="A326" s="7" t="s">
        <v>199</v>
      </c>
      <c r="B326" s="40">
        <v>0</v>
      </c>
      <c r="C326" s="40">
        <v>5.0000000000000001E-3</v>
      </c>
      <c r="D326" s="40">
        <v>7.4999999999999997E-3</v>
      </c>
      <c r="E326" s="40">
        <v>0.01</v>
      </c>
      <c r="F326" s="40">
        <v>1.4999999999999999E-2</v>
      </c>
      <c r="G326" s="40">
        <v>0.02</v>
      </c>
      <c r="H326" s="40">
        <v>0.03</v>
      </c>
      <c r="I326" s="40">
        <v>0</v>
      </c>
      <c r="J326" s="40">
        <v>5.0000000000000001E-3</v>
      </c>
      <c r="K326" s="40">
        <v>7.4999999999999997E-3</v>
      </c>
      <c r="L326" s="40">
        <v>0.01</v>
      </c>
      <c r="M326" s="40">
        <v>1.4999999999999999E-2</v>
      </c>
      <c r="N326" s="40">
        <v>0.02</v>
      </c>
      <c r="O326" s="40">
        <v>0.03</v>
      </c>
    </row>
    <row r="327" spans="1:16">
      <c r="A327" s="7" t="s">
        <v>200</v>
      </c>
      <c r="B327" s="7" t="b">
        <f t="shared" ref="B327:O327" si="136">$B$6&gt;(1+$B$5+$B$6)*B326</f>
        <v>1</v>
      </c>
      <c r="C327" s="7" t="b">
        <f t="shared" si="136"/>
        <v>1</v>
      </c>
      <c r="D327" s="7" t="b">
        <f t="shared" si="136"/>
        <v>1</v>
      </c>
      <c r="E327" s="7" t="b">
        <f t="shared" si="136"/>
        <v>1</v>
      </c>
      <c r="F327" s="7" t="b">
        <f t="shared" si="136"/>
        <v>1</v>
      </c>
      <c r="G327" s="7" t="b">
        <f t="shared" si="136"/>
        <v>1</v>
      </c>
      <c r="H327" s="7" t="b">
        <f t="shared" si="136"/>
        <v>0</v>
      </c>
      <c r="I327" s="7" t="b">
        <f t="shared" si="136"/>
        <v>1</v>
      </c>
      <c r="J327" s="7" t="b">
        <f t="shared" si="136"/>
        <v>1</v>
      </c>
      <c r="K327" s="7" t="b">
        <f t="shared" si="136"/>
        <v>1</v>
      </c>
      <c r="L327" s="7" t="b">
        <f t="shared" si="136"/>
        <v>1</v>
      </c>
      <c r="M327" s="7" t="b">
        <f t="shared" si="136"/>
        <v>1</v>
      </c>
      <c r="N327" s="7" t="b">
        <f t="shared" si="136"/>
        <v>1</v>
      </c>
      <c r="O327" s="7" t="b">
        <f t="shared" si="136"/>
        <v>0</v>
      </c>
    </row>
    <row r="328" spans="1:16">
      <c r="A328" s="7" t="s">
        <v>201</v>
      </c>
      <c r="B328" s="42">
        <f t="shared" ref="B328:O328" si="137">IF(B327,B324,0)</f>
        <v>0</v>
      </c>
      <c r="C328" s="42">
        <f t="shared" si="137"/>
        <v>0</v>
      </c>
      <c r="D328" s="42">
        <f t="shared" si="137"/>
        <v>0</v>
      </c>
      <c r="E328" s="42">
        <f t="shared" si="137"/>
        <v>0</v>
      </c>
      <c r="F328" s="42">
        <f t="shared" si="137"/>
        <v>0</v>
      </c>
      <c r="G328" s="42">
        <f t="shared" si="137"/>
        <v>0</v>
      </c>
      <c r="H328" s="42">
        <f t="shared" si="137"/>
        <v>0</v>
      </c>
      <c r="I328" s="42">
        <f t="shared" si="137"/>
        <v>0.25</v>
      </c>
      <c r="J328" s="42">
        <f t="shared" si="137"/>
        <v>0.25</v>
      </c>
      <c r="K328" s="42">
        <f t="shared" si="137"/>
        <v>0.25</v>
      </c>
      <c r="L328" s="42">
        <f t="shared" si="137"/>
        <v>0.25</v>
      </c>
      <c r="M328" s="42">
        <f t="shared" si="137"/>
        <v>0.25</v>
      </c>
      <c r="N328" s="42">
        <f t="shared" si="137"/>
        <v>0.25</v>
      </c>
      <c r="O328" s="42">
        <f t="shared" si="137"/>
        <v>0</v>
      </c>
      <c r="P328" t="s">
        <v>202</v>
      </c>
    </row>
    <row r="329" spans="1:16">
      <c r="A329" s="7" t="s">
        <v>3</v>
      </c>
      <c r="B329" s="40">
        <v>25</v>
      </c>
      <c r="C329" s="40">
        <v>25</v>
      </c>
      <c r="D329" s="40">
        <v>25</v>
      </c>
      <c r="E329" s="40">
        <v>25</v>
      </c>
      <c r="F329" s="40">
        <v>25</v>
      </c>
      <c r="G329" s="40">
        <v>25</v>
      </c>
      <c r="H329" s="40">
        <v>25</v>
      </c>
      <c r="I329" s="40">
        <v>25</v>
      </c>
      <c r="J329" s="40">
        <v>25</v>
      </c>
      <c r="K329" s="40">
        <v>25</v>
      </c>
      <c r="L329" s="40">
        <v>25</v>
      </c>
      <c r="M329" s="40">
        <v>25</v>
      </c>
      <c r="N329" s="40">
        <v>25</v>
      </c>
      <c r="O329" s="40">
        <v>25</v>
      </c>
    </row>
    <row r="330" spans="1:16">
      <c r="A330" s="7" t="s">
        <v>251</v>
      </c>
      <c r="B330" s="1">
        <f>1</f>
        <v>1</v>
      </c>
      <c r="C330" s="1">
        <f>1</f>
        <v>1</v>
      </c>
      <c r="D330" s="1">
        <f>1</f>
        <v>1</v>
      </c>
      <c r="E330" s="1">
        <f>1</f>
        <v>1</v>
      </c>
      <c r="F330" s="1">
        <f>1</f>
        <v>1</v>
      </c>
      <c r="G330" s="1">
        <f>1</f>
        <v>1</v>
      </c>
      <c r="H330" s="1">
        <f>1</f>
        <v>1</v>
      </c>
      <c r="I330" s="1">
        <f>1</f>
        <v>1</v>
      </c>
      <c r="J330" s="1">
        <f>1</f>
        <v>1</v>
      </c>
      <c r="K330" s="1">
        <f>1</f>
        <v>1</v>
      </c>
      <c r="L330" s="1">
        <f>1</f>
        <v>1</v>
      </c>
      <c r="M330" s="1">
        <f>1</f>
        <v>1</v>
      </c>
      <c r="N330" s="1">
        <f>1</f>
        <v>1</v>
      </c>
      <c r="O330" s="1">
        <f>1</f>
        <v>1</v>
      </c>
    </row>
    <row r="331" spans="1:16">
      <c r="A331" s="7" t="s">
        <v>250</v>
      </c>
      <c r="B331" s="1">
        <f t="shared" ref="B331:H331" si="138">(1+$B$3)*(1+$B$4)-1</f>
        <v>5.0599999999999978E-2</v>
      </c>
      <c r="C331" s="1">
        <f t="shared" si="138"/>
        <v>5.0599999999999978E-2</v>
      </c>
      <c r="D331" s="1">
        <f t="shared" si="138"/>
        <v>5.0599999999999978E-2</v>
      </c>
      <c r="E331" s="1">
        <f t="shared" si="138"/>
        <v>5.0599999999999978E-2</v>
      </c>
      <c r="F331" s="1">
        <f t="shared" si="138"/>
        <v>5.0599999999999978E-2</v>
      </c>
      <c r="G331" s="1">
        <f t="shared" si="138"/>
        <v>5.0599999999999978E-2</v>
      </c>
      <c r="H331" s="1">
        <f t="shared" si="138"/>
        <v>5.0599999999999978E-2</v>
      </c>
      <c r="I331" s="1">
        <f t="shared" ref="I331:O331" si="139">(1+$B$3)*(1+$B$4)-1</f>
        <v>5.0599999999999978E-2</v>
      </c>
      <c r="J331" s="1">
        <f t="shared" si="139"/>
        <v>5.0599999999999978E-2</v>
      </c>
      <c r="K331" s="1">
        <f t="shared" si="139"/>
        <v>5.0599999999999978E-2</v>
      </c>
      <c r="L331" s="1">
        <f t="shared" si="139"/>
        <v>5.0599999999999978E-2</v>
      </c>
      <c r="M331" s="1">
        <f t="shared" si="139"/>
        <v>5.0599999999999978E-2</v>
      </c>
      <c r="N331" s="1">
        <f t="shared" si="139"/>
        <v>5.0599999999999978E-2</v>
      </c>
      <c r="O331" s="1">
        <f t="shared" si="139"/>
        <v>5.0599999999999978E-2</v>
      </c>
    </row>
    <row r="332" spans="1:16">
      <c r="A332" s="7" t="s">
        <v>254</v>
      </c>
      <c r="B332" s="1">
        <f t="shared" ref="B332:O332" si="140">B330*((1+B331)^B329)</f>
        <v>3.4350646224686523</v>
      </c>
      <c r="C332" s="1">
        <f t="shared" si="140"/>
        <v>3.4350646224686523</v>
      </c>
      <c r="D332" s="1">
        <f t="shared" si="140"/>
        <v>3.4350646224686523</v>
      </c>
      <c r="E332" s="1">
        <f t="shared" si="140"/>
        <v>3.4350646224686523</v>
      </c>
      <c r="F332" s="1">
        <f t="shared" si="140"/>
        <v>3.4350646224686523</v>
      </c>
      <c r="G332" s="1">
        <f t="shared" si="140"/>
        <v>3.4350646224686523</v>
      </c>
      <c r="H332" s="1">
        <f t="shared" si="140"/>
        <v>3.4350646224686523</v>
      </c>
      <c r="I332" s="1">
        <f t="shared" si="140"/>
        <v>3.4350646224686523</v>
      </c>
      <c r="J332" s="1">
        <f t="shared" si="140"/>
        <v>3.4350646224686523</v>
      </c>
      <c r="K332" s="1">
        <f t="shared" si="140"/>
        <v>3.4350646224686523</v>
      </c>
      <c r="L332" s="1">
        <f t="shared" si="140"/>
        <v>3.4350646224686523</v>
      </c>
      <c r="M332" s="1">
        <f t="shared" si="140"/>
        <v>3.4350646224686523</v>
      </c>
      <c r="N332" s="1">
        <f t="shared" si="140"/>
        <v>3.4350646224686523</v>
      </c>
      <c r="O332" s="1">
        <f t="shared" si="140"/>
        <v>3.4350646224686523</v>
      </c>
    </row>
    <row r="333" spans="1:16">
      <c r="A333" s="7" t="s">
        <v>258</v>
      </c>
      <c r="B333" s="1">
        <f t="shared" ref="B333:O333" si="141">B332</f>
        <v>3.4350646224686523</v>
      </c>
      <c r="C333" s="1">
        <f t="shared" si="141"/>
        <v>3.4350646224686523</v>
      </c>
      <c r="D333" s="1">
        <f t="shared" si="141"/>
        <v>3.4350646224686523</v>
      </c>
      <c r="E333" s="1">
        <f t="shared" si="141"/>
        <v>3.4350646224686523</v>
      </c>
      <c r="F333" s="1">
        <f t="shared" si="141"/>
        <v>3.4350646224686523</v>
      </c>
      <c r="G333" s="1">
        <f t="shared" si="141"/>
        <v>3.4350646224686523</v>
      </c>
      <c r="H333" s="1">
        <f t="shared" si="141"/>
        <v>3.4350646224686523</v>
      </c>
      <c r="I333" s="1">
        <f t="shared" si="141"/>
        <v>3.4350646224686523</v>
      </c>
      <c r="J333" s="1">
        <f t="shared" si="141"/>
        <v>3.4350646224686523</v>
      </c>
      <c r="K333" s="1">
        <f t="shared" si="141"/>
        <v>3.4350646224686523</v>
      </c>
      <c r="L333" s="1">
        <f t="shared" si="141"/>
        <v>3.4350646224686523</v>
      </c>
      <c r="M333" s="1">
        <f t="shared" si="141"/>
        <v>3.4350646224686523</v>
      </c>
      <c r="N333" s="1">
        <f t="shared" si="141"/>
        <v>3.4350646224686523</v>
      </c>
      <c r="O333" s="1">
        <f t="shared" si="141"/>
        <v>3.4350646224686523</v>
      </c>
    </row>
    <row r="334" spans="1:16">
      <c r="A334" s="7" t="s">
        <v>253</v>
      </c>
      <c r="B334" s="1">
        <f>1</f>
        <v>1</v>
      </c>
      <c r="C334" s="1">
        <f>1</f>
        <v>1</v>
      </c>
      <c r="D334" s="1">
        <f>1</f>
        <v>1</v>
      </c>
      <c r="E334" s="1">
        <f>1</f>
        <v>1</v>
      </c>
      <c r="F334" s="1">
        <f>1</f>
        <v>1</v>
      </c>
      <c r="G334" s="1">
        <f>1</f>
        <v>1</v>
      </c>
      <c r="H334" s="1">
        <f>1</f>
        <v>1</v>
      </c>
      <c r="I334" s="1">
        <f>1</f>
        <v>1</v>
      </c>
      <c r="J334" s="1">
        <f>1</f>
        <v>1</v>
      </c>
      <c r="K334" s="1">
        <f>1</f>
        <v>1</v>
      </c>
      <c r="L334" s="1">
        <f>1</f>
        <v>1</v>
      </c>
      <c r="M334" s="1">
        <f>1</f>
        <v>1</v>
      </c>
      <c r="N334" s="1">
        <f>1</f>
        <v>1</v>
      </c>
      <c r="O334" s="1">
        <f>1</f>
        <v>1</v>
      </c>
    </row>
    <row r="335" spans="1:16">
      <c r="A335" s="7" t="s">
        <v>26</v>
      </c>
      <c r="B335" s="1">
        <f t="shared" ref="B335:O335" si="142">((1-B326*(1-B328))*(1+$B$5+$B$6)-$B$6*B328)-1</f>
        <v>5.0599999999999978E-2</v>
      </c>
      <c r="C335" s="1">
        <f t="shared" si="142"/>
        <v>4.5347000000000026E-2</v>
      </c>
      <c r="D335" s="1">
        <f t="shared" si="142"/>
        <v>4.2720499999999939E-2</v>
      </c>
      <c r="E335" s="1">
        <f t="shared" si="142"/>
        <v>4.0094000000000074E-2</v>
      </c>
      <c r="F335" s="1">
        <f t="shared" si="142"/>
        <v>3.48409999999999E-2</v>
      </c>
      <c r="G335" s="1">
        <f t="shared" si="142"/>
        <v>2.9587999999999948E-2</v>
      </c>
      <c r="H335" s="1">
        <f t="shared" si="142"/>
        <v>1.9082000000000043E-2</v>
      </c>
      <c r="I335" s="1">
        <f t="shared" si="142"/>
        <v>4.2950000000000044E-2</v>
      </c>
      <c r="J335" s="1">
        <f t="shared" si="142"/>
        <v>3.9010250000000024E-2</v>
      </c>
      <c r="K335" s="1">
        <f t="shared" si="142"/>
        <v>3.7040375000000125E-2</v>
      </c>
      <c r="L335" s="1">
        <f t="shared" si="142"/>
        <v>3.5070500000000004E-2</v>
      </c>
      <c r="M335" s="1">
        <f t="shared" si="142"/>
        <v>3.1130749999999985E-2</v>
      </c>
      <c r="N335" s="1">
        <f t="shared" si="142"/>
        <v>2.7190999999999965E-2</v>
      </c>
      <c r="O335" s="1">
        <f t="shared" si="142"/>
        <v>1.9082000000000043E-2</v>
      </c>
    </row>
    <row r="336" spans="1:16">
      <c r="A336" s="7" t="s">
        <v>22</v>
      </c>
      <c r="B336">
        <f t="shared" ref="B336:O336" si="143">B334*((1+B335)^B329)</f>
        <v>3.4350646224686523</v>
      </c>
      <c r="C336">
        <f t="shared" si="143"/>
        <v>3.030483545779135</v>
      </c>
      <c r="D336">
        <f t="shared" si="143"/>
        <v>2.8457569000987428</v>
      </c>
      <c r="E336">
        <f t="shared" si="143"/>
        <v>2.6718666342724928</v>
      </c>
      <c r="F336">
        <f t="shared" si="143"/>
        <v>2.3541854656746701</v>
      </c>
      <c r="G336">
        <f t="shared" si="143"/>
        <v>2.0729403441710939</v>
      </c>
      <c r="H336">
        <f t="shared" si="143"/>
        <v>1.6040882896070241</v>
      </c>
      <c r="I336">
        <f t="shared" si="143"/>
        <v>2.8614569144555184</v>
      </c>
      <c r="J336">
        <f t="shared" si="143"/>
        <v>2.6031296510439832</v>
      </c>
      <c r="K336">
        <f t="shared" si="143"/>
        <v>2.4825135444456854</v>
      </c>
      <c r="L336">
        <f t="shared" si="143"/>
        <v>2.3672726419263932</v>
      </c>
      <c r="M336">
        <f t="shared" si="143"/>
        <v>2.1520059139589227</v>
      </c>
      <c r="N336">
        <f t="shared" si="143"/>
        <v>1.9556004969199194</v>
      </c>
      <c r="O336">
        <f t="shared" si="143"/>
        <v>1.6040882896070241</v>
      </c>
    </row>
    <row r="337" spans="1:49">
      <c r="A337" s="7" t="s">
        <v>203</v>
      </c>
      <c r="B337">
        <f t="shared" ref="B337:O337" si="144">IF(B327,$B$5,$B$5+$B$6-(1+$B$5+$B$6)*B326)</f>
        <v>0.02</v>
      </c>
      <c r="C337">
        <f t="shared" si="144"/>
        <v>0.02</v>
      </c>
      <c r="D337">
        <f t="shared" si="144"/>
        <v>0.02</v>
      </c>
      <c r="E337">
        <f t="shared" si="144"/>
        <v>0.02</v>
      </c>
      <c r="F337">
        <f t="shared" si="144"/>
        <v>0.02</v>
      </c>
      <c r="G337">
        <f t="shared" si="144"/>
        <v>0.02</v>
      </c>
      <c r="H337">
        <f t="shared" si="144"/>
        <v>1.9081999999999981E-2</v>
      </c>
      <c r="I337">
        <f t="shared" si="144"/>
        <v>0.02</v>
      </c>
      <c r="J337">
        <f t="shared" si="144"/>
        <v>0.02</v>
      </c>
      <c r="K337">
        <f t="shared" si="144"/>
        <v>0.02</v>
      </c>
      <c r="L337">
        <f t="shared" si="144"/>
        <v>0.02</v>
      </c>
      <c r="M337">
        <f t="shared" si="144"/>
        <v>0.02</v>
      </c>
      <c r="N337">
        <f t="shared" si="144"/>
        <v>0.02</v>
      </c>
      <c r="O337">
        <f t="shared" si="144"/>
        <v>1.9081999999999981E-2</v>
      </c>
    </row>
    <row r="338" spans="1:49">
      <c r="A338" s="7" t="s">
        <v>23</v>
      </c>
      <c r="B338">
        <f t="shared" ref="B338:O338" si="145">B334*B337*(1-(1+B335)^B329)/(1-(1+B335))</f>
        <v>0.96247613536310406</v>
      </c>
      <c r="C338">
        <f t="shared" si="145"/>
        <v>0.89553158787974241</v>
      </c>
      <c r="D338">
        <f t="shared" si="145"/>
        <v>0.86410828529569905</v>
      </c>
      <c r="E338">
        <f t="shared" si="145"/>
        <v>0.83397347945951505</v>
      </c>
      <c r="F338">
        <f t="shared" si="145"/>
        <v>0.77735166365757236</v>
      </c>
      <c r="G338">
        <f t="shared" si="145"/>
        <v>0.72525371378335524</v>
      </c>
      <c r="H338">
        <f t="shared" si="145"/>
        <v>0.6040882896070221</v>
      </c>
      <c r="I338">
        <f t="shared" si="145"/>
        <v>0.8668018227965153</v>
      </c>
      <c r="J338">
        <f t="shared" si="145"/>
        <v>0.82190175712484914</v>
      </c>
      <c r="K338">
        <f t="shared" si="145"/>
        <v>0.80048517027469646</v>
      </c>
      <c r="L338">
        <f t="shared" si="145"/>
        <v>0.77972805744223384</v>
      </c>
      <c r="M338">
        <f t="shared" si="145"/>
        <v>0.74010803720368012</v>
      </c>
      <c r="N338">
        <f t="shared" si="145"/>
        <v>0.7028799947923362</v>
      </c>
      <c r="O338">
        <f t="shared" si="145"/>
        <v>0.6040882896070221</v>
      </c>
    </row>
    <row r="339" spans="1:49">
      <c r="A339" s="7" t="s">
        <v>21</v>
      </c>
      <c r="B339">
        <f t="shared" ref="B339:O339" si="146">B336-B338*B325</f>
        <v>3.2618189181032937</v>
      </c>
      <c r="C339">
        <f t="shared" si="146"/>
        <v>2.8692878599607816</v>
      </c>
      <c r="D339">
        <f t="shared" si="146"/>
        <v>2.6902174087455171</v>
      </c>
      <c r="E339">
        <f t="shared" si="146"/>
        <v>2.5217514079697803</v>
      </c>
      <c r="F339">
        <f t="shared" si="146"/>
        <v>2.2142621662163071</v>
      </c>
      <c r="G339">
        <f t="shared" si="146"/>
        <v>1.9423946756900898</v>
      </c>
      <c r="H339">
        <f t="shared" si="146"/>
        <v>1.4953523974777601</v>
      </c>
      <c r="I339">
        <f t="shared" si="146"/>
        <v>2.6187524040724943</v>
      </c>
      <c r="J339">
        <f t="shared" si="146"/>
        <v>2.3729971590490253</v>
      </c>
      <c r="K339">
        <f t="shared" si="146"/>
        <v>2.2583776967687705</v>
      </c>
      <c r="L339">
        <f t="shared" si="146"/>
        <v>2.1489487858425678</v>
      </c>
      <c r="M339">
        <f t="shared" si="146"/>
        <v>1.9447756635418922</v>
      </c>
      <c r="N339">
        <f t="shared" si="146"/>
        <v>1.7587940983780652</v>
      </c>
      <c r="O339">
        <f t="shared" si="146"/>
        <v>1.434943568517058</v>
      </c>
    </row>
    <row r="340" spans="1:49">
      <c r="A340" s="7" t="s">
        <v>24</v>
      </c>
      <c r="B340">
        <f t="shared" ref="B340:O340" si="147">B339/((1+$B$4)^B329)</f>
        <v>1.9881793246571109</v>
      </c>
      <c r="C340">
        <f t="shared" si="147"/>
        <v>1.7489195270781188</v>
      </c>
      <c r="D340">
        <f t="shared" si="147"/>
        <v>1.6397705590629867</v>
      </c>
      <c r="E340">
        <f t="shared" si="147"/>
        <v>1.5370853309557342</v>
      </c>
      <c r="F340">
        <f t="shared" si="147"/>
        <v>1.3496611457516592</v>
      </c>
      <c r="G340">
        <f t="shared" si="147"/>
        <v>1.1839495175828751</v>
      </c>
      <c r="H340">
        <f t="shared" si="147"/>
        <v>0.91146344858116868</v>
      </c>
      <c r="I340">
        <f t="shared" si="147"/>
        <v>1.5962104325523316</v>
      </c>
      <c r="J340">
        <f t="shared" si="147"/>
        <v>1.4464150241162861</v>
      </c>
      <c r="K340">
        <f t="shared" si="147"/>
        <v>1.376550923493119</v>
      </c>
      <c r="L340">
        <f t="shared" si="147"/>
        <v>1.3098506241553092</v>
      </c>
      <c r="M340">
        <f t="shared" si="147"/>
        <v>1.1854008031809016</v>
      </c>
      <c r="N340">
        <f t="shared" si="147"/>
        <v>1.0720392978643822</v>
      </c>
      <c r="O340">
        <f t="shared" si="147"/>
        <v>0.87464240247715797</v>
      </c>
    </row>
    <row r="341" spans="1:49">
      <c r="A341" s="7" t="s">
        <v>12</v>
      </c>
      <c r="B341">
        <f t="shared" ref="B341:O341" si="148">B340^(1/B329)-1</f>
        <v>2.7870074434517056E-2</v>
      </c>
      <c r="C341">
        <f t="shared" si="148"/>
        <v>2.2611784206185703E-2</v>
      </c>
      <c r="D341">
        <f t="shared" si="148"/>
        <v>1.9979218594365467E-2</v>
      </c>
      <c r="E341">
        <f t="shared" si="148"/>
        <v>1.7344213243558393E-2</v>
      </c>
      <c r="F341">
        <f t="shared" si="148"/>
        <v>1.2066360479612293E-2</v>
      </c>
      <c r="G341">
        <f t="shared" si="148"/>
        <v>6.7770972277862995E-3</v>
      </c>
      <c r="H341">
        <f t="shared" si="148"/>
        <v>-3.7012847351642897E-3</v>
      </c>
      <c r="I341">
        <f t="shared" si="148"/>
        <v>1.8881333529846112E-2</v>
      </c>
      <c r="J341">
        <f t="shared" si="148"/>
        <v>1.4873043032166855E-2</v>
      </c>
      <c r="K341">
        <f t="shared" si="148"/>
        <v>1.2865296495614853E-2</v>
      </c>
      <c r="L341">
        <f t="shared" si="148"/>
        <v>1.0855016917369564E-2</v>
      </c>
      <c r="M341">
        <f t="shared" si="148"/>
        <v>6.8264325099878231E-3</v>
      </c>
      <c r="N341">
        <f t="shared" si="148"/>
        <v>2.7863835879782251E-3</v>
      </c>
      <c r="O341">
        <f t="shared" si="148"/>
        <v>-5.3432799851393931E-3</v>
      </c>
    </row>
    <row r="342" spans="1:49">
      <c r="A342" s="7" t="s">
        <v>5</v>
      </c>
      <c r="B342">
        <f t="shared" ref="B342:O342" si="149">$B$3-B341</f>
        <v>2.129925565482943E-3</v>
      </c>
      <c r="C342">
        <f t="shared" si="149"/>
        <v>7.3882157938142956E-3</v>
      </c>
      <c r="D342">
        <f t="shared" si="149"/>
        <v>1.0020781405634532E-2</v>
      </c>
      <c r="E342">
        <f t="shared" si="149"/>
        <v>1.2655786756441606E-2</v>
      </c>
      <c r="F342">
        <f t="shared" si="149"/>
        <v>1.7933639520387706E-2</v>
      </c>
      <c r="G342">
        <f t="shared" si="149"/>
        <v>2.3222902772213699E-2</v>
      </c>
      <c r="H342">
        <f t="shared" si="149"/>
        <v>3.3701284735164289E-2</v>
      </c>
      <c r="I342">
        <f t="shared" si="149"/>
        <v>1.1118666470153887E-2</v>
      </c>
      <c r="J342">
        <f t="shared" si="149"/>
        <v>1.5126956967833144E-2</v>
      </c>
      <c r="K342">
        <f t="shared" si="149"/>
        <v>1.7134703504385146E-2</v>
      </c>
      <c r="L342">
        <f t="shared" si="149"/>
        <v>1.9144983082630435E-2</v>
      </c>
      <c r="M342">
        <f t="shared" si="149"/>
        <v>2.3173567490012176E-2</v>
      </c>
      <c r="N342">
        <f t="shared" si="149"/>
        <v>2.7213616412021774E-2</v>
      </c>
      <c r="O342">
        <f t="shared" si="149"/>
        <v>3.5343279985139392E-2</v>
      </c>
    </row>
    <row r="343" spans="1:49" s="17" customFormat="1">
      <c r="A343" s="17" t="s">
        <v>6</v>
      </c>
      <c r="B343" s="16">
        <f t="shared" ref="B343:O343" si="150">B342/$B$3</f>
        <v>7.0997518849431437E-2</v>
      </c>
      <c r="C343" s="16">
        <f t="shared" si="150"/>
        <v>0.24627385979380986</v>
      </c>
      <c r="D343" s="16">
        <f t="shared" si="150"/>
        <v>0.33402604685448445</v>
      </c>
      <c r="E343" s="16">
        <f t="shared" si="150"/>
        <v>0.42185955854805357</v>
      </c>
      <c r="F343" s="16">
        <f t="shared" si="150"/>
        <v>0.59778798401292355</v>
      </c>
      <c r="G343" s="16">
        <f t="shared" si="150"/>
        <v>0.77409675907379005</v>
      </c>
      <c r="H343" s="16">
        <f t="shared" si="150"/>
        <v>1.1233761578388097</v>
      </c>
      <c r="I343" s="16">
        <f t="shared" si="150"/>
        <v>0.37062221567179626</v>
      </c>
      <c r="J343" s="16">
        <f t="shared" si="150"/>
        <v>0.50423189892777154</v>
      </c>
      <c r="K343" s="16">
        <f t="shared" si="150"/>
        <v>0.57115678347950494</v>
      </c>
      <c r="L343" s="16">
        <f t="shared" si="150"/>
        <v>0.63816610275434782</v>
      </c>
      <c r="M343" s="16">
        <f t="shared" si="150"/>
        <v>0.7724522496670726</v>
      </c>
      <c r="N343" s="16">
        <f t="shared" si="150"/>
        <v>0.90712054706739254</v>
      </c>
      <c r="O343" s="16">
        <f t="shared" si="150"/>
        <v>1.1781093328379797</v>
      </c>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row>
    <row r="344" spans="1:49" s="17" customFormat="1">
      <c r="A344" s="17" t="s">
        <v>13</v>
      </c>
      <c r="B344" s="18">
        <f>B333/B339*100</f>
        <v>105.31132195609739</v>
      </c>
      <c r="C344" s="18">
        <f t="shared" ref="C344:O344" si="151">C333/C339*100</f>
        <v>119.71836881209974</v>
      </c>
      <c r="D344" s="18">
        <f t="shared" si="151"/>
        <v>127.68724978515647</v>
      </c>
      <c r="E344" s="18">
        <f t="shared" si="151"/>
        <v>136.21741665782056</v>
      </c>
      <c r="F344" s="18">
        <f t="shared" si="151"/>
        <v>155.13360047778042</v>
      </c>
      <c r="G344" s="18">
        <f t="shared" si="151"/>
        <v>176.84689241892869</v>
      </c>
      <c r="H344" s="18">
        <f t="shared" si="151"/>
        <v>229.71606079360575</v>
      </c>
      <c r="I344" s="18">
        <f t="shared" si="151"/>
        <v>131.17179833903688</v>
      </c>
      <c r="J344" s="18">
        <f t="shared" si="151"/>
        <v>144.75637315323416</v>
      </c>
      <c r="K344" s="18">
        <f t="shared" si="151"/>
        <v>152.10319458004992</v>
      </c>
      <c r="L344" s="18">
        <f t="shared" si="151"/>
        <v>159.84860342410718</v>
      </c>
      <c r="M344" s="18">
        <f t="shared" si="151"/>
        <v>176.63037885884455</v>
      </c>
      <c r="N344" s="18">
        <f t="shared" si="151"/>
        <v>195.3079456905399</v>
      </c>
      <c r="O344" s="18">
        <f t="shared" si="151"/>
        <v>239.3867395091097</v>
      </c>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row>
    <row r="346" spans="1:49">
      <c r="A346" s="2" t="s">
        <v>206</v>
      </c>
      <c r="B346"/>
      <c r="C346"/>
      <c r="D346"/>
      <c r="E346"/>
      <c r="F346"/>
      <c r="G346"/>
      <c r="H346"/>
      <c r="I346"/>
      <c r="J346"/>
      <c r="K346"/>
      <c r="L346"/>
      <c r="M346"/>
      <c r="N346"/>
      <c r="O346"/>
      <c r="P346"/>
      <c r="Q346"/>
      <c r="R346"/>
      <c r="S346"/>
      <c r="T346"/>
      <c r="U346"/>
    </row>
    <row r="347" spans="1:49">
      <c r="A347" s="7" t="s">
        <v>274</v>
      </c>
      <c r="B347" s="2" t="s">
        <v>74</v>
      </c>
      <c r="C347" s="2" t="s">
        <v>74</v>
      </c>
      <c r="D347" s="2" t="s">
        <v>74</v>
      </c>
      <c r="E347" s="2" t="s">
        <v>74</v>
      </c>
      <c r="F347" s="2" t="s">
        <v>74</v>
      </c>
      <c r="G347" s="2" t="s">
        <v>74</v>
      </c>
      <c r="H347" s="2" t="s">
        <v>74</v>
      </c>
      <c r="I347" s="2" t="s">
        <v>75</v>
      </c>
      <c r="J347" s="2" t="s">
        <v>75</v>
      </c>
      <c r="K347" s="2" t="s">
        <v>75</v>
      </c>
      <c r="L347" s="2" t="s">
        <v>75</v>
      </c>
      <c r="M347" s="2" t="s">
        <v>75</v>
      </c>
      <c r="N347" s="2" t="s">
        <v>75</v>
      </c>
      <c r="O347" s="2" t="s">
        <v>75</v>
      </c>
      <c r="P347" s="2"/>
      <c r="Q347" s="2"/>
      <c r="S347"/>
      <c r="T347"/>
      <c r="U347"/>
    </row>
    <row r="348" spans="1:49">
      <c r="A348" s="7" t="s">
        <v>275</v>
      </c>
      <c r="B348" s="2" t="s">
        <v>74</v>
      </c>
      <c r="C348" s="2" t="s">
        <v>74</v>
      </c>
      <c r="D348" s="2" t="s">
        <v>74</v>
      </c>
      <c r="E348" s="2" t="s">
        <v>74</v>
      </c>
      <c r="F348" s="2" t="s">
        <v>74</v>
      </c>
      <c r="G348" s="2" t="s">
        <v>74</v>
      </c>
      <c r="H348" s="2" t="s">
        <v>74</v>
      </c>
      <c r="I348" s="2" t="s">
        <v>75</v>
      </c>
      <c r="J348" s="2" t="s">
        <v>75</v>
      </c>
      <c r="K348" s="2" t="s">
        <v>75</v>
      </c>
      <c r="L348" s="2" t="s">
        <v>75</v>
      </c>
      <c r="M348" s="2" t="s">
        <v>75</v>
      </c>
      <c r="N348" s="2" t="s">
        <v>75</v>
      </c>
      <c r="O348" s="2" t="s">
        <v>75</v>
      </c>
      <c r="P348" s="2"/>
      <c r="Q348" s="2"/>
      <c r="S348"/>
      <c r="T348"/>
      <c r="U348"/>
    </row>
    <row r="349" spans="1:49">
      <c r="A349" s="7" t="s">
        <v>29</v>
      </c>
      <c r="B349" s="40">
        <f t="shared" ref="B349:H349" si="152">INDEX(SystemParamValues,MATCH("BasicDivRate",ParamNames,0),MATCH($B$2,SystemNames,0))</f>
        <v>0</v>
      </c>
      <c r="C349" s="40">
        <f t="shared" si="152"/>
        <v>0</v>
      </c>
      <c r="D349" s="40">
        <f t="shared" si="152"/>
        <v>0</v>
      </c>
      <c r="E349" s="40">
        <f t="shared" si="152"/>
        <v>0</v>
      </c>
      <c r="F349" s="40">
        <f t="shared" si="152"/>
        <v>0</v>
      </c>
      <c r="G349" s="40">
        <f t="shared" si="152"/>
        <v>0</v>
      </c>
      <c r="H349" s="40">
        <f t="shared" si="152"/>
        <v>0</v>
      </c>
      <c r="I349" s="40">
        <f t="shared" ref="I349:O349" si="153">INDEX(SystemParamValues,MATCH("HigherDivRate",ParamNames,0),MATCH($B$2,SystemNames,0))</f>
        <v>0.25</v>
      </c>
      <c r="J349" s="40">
        <f t="shared" si="153"/>
        <v>0.25</v>
      </c>
      <c r="K349" s="40">
        <f t="shared" si="153"/>
        <v>0.25</v>
      </c>
      <c r="L349" s="40">
        <f t="shared" si="153"/>
        <v>0.25</v>
      </c>
      <c r="M349" s="40">
        <f t="shared" si="153"/>
        <v>0.25</v>
      </c>
      <c r="N349" s="40">
        <f t="shared" si="153"/>
        <v>0.25</v>
      </c>
      <c r="O349" s="40">
        <f t="shared" si="153"/>
        <v>0.25</v>
      </c>
      <c r="P349"/>
      <c r="Q349"/>
      <c r="R349"/>
      <c r="S349"/>
      <c r="T349"/>
      <c r="U349"/>
    </row>
    <row r="350" spans="1:49">
      <c r="A350" s="7" t="s">
        <v>20</v>
      </c>
      <c r="B350" s="40">
        <v>0</v>
      </c>
      <c r="C350" s="40">
        <v>0</v>
      </c>
      <c r="D350" s="40">
        <v>0</v>
      </c>
      <c r="E350" s="40">
        <v>0</v>
      </c>
      <c r="F350" s="40">
        <v>0</v>
      </c>
      <c r="G350" s="40">
        <v>0</v>
      </c>
      <c r="H350" s="40">
        <v>0</v>
      </c>
      <c r="I350" s="40">
        <v>0</v>
      </c>
      <c r="J350" s="40">
        <v>0</v>
      </c>
      <c r="K350" s="40">
        <v>0</v>
      </c>
      <c r="L350" s="40">
        <v>0</v>
      </c>
      <c r="M350" s="40">
        <v>0</v>
      </c>
      <c r="N350" s="40">
        <v>0</v>
      </c>
      <c r="O350" s="40">
        <v>0</v>
      </c>
      <c r="U350"/>
    </row>
    <row r="351" spans="1:49">
      <c r="A351" s="7" t="s">
        <v>199</v>
      </c>
      <c r="B351" s="40">
        <v>0</v>
      </c>
      <c r="C351" s="40">
        <v>5.0000000000000001E-3</v>
      </c>
      <c r="D351" s="40">
        <v>7.4999999999999997E-3</v>
      </c>
      <c r="E351" s="40">
        <v>0.01</v>
      </c>
      <c r="F351" s="40">
        <v>1.4999999999999999E-2</v>
      </c>
      <c r="G351" s="40">
        <v>0.02</v>
      </c>
      <c r="H351" s="40">
        <v>0.03</v>
      </c>
      <c r="I351" s="40">
        <v>0</v>
      </c>
      <c r="J351" s="40">
        <v>5.0000000000000001E-3</v>
      </c>
      <c r="K351" s="40">
        <v>7.4999999999999997E-3</v>
      </c>
      <c r="L351" s="40">
        <v>0.01</v>
      </c>
      <c r="M351" s="40">
        <v>1.4999999999999999E-2</v>
      </c>
      <c r="N351" s="40">
        <v>0.02</v>
      </c>
      <c r="O351" s="40">
        <v>0.03</v>
      </c>
      <c r="U351"/>
    </row>
    <row r="352" spans="1:49">
      <c r="A352" s="7" t="s">
        <v>200</v>
      </c>
      <c r="B352" s="7" t="b">
        <f t="shared" ref="B352:O352" si="154">$B$6&gt;(1+$B$5+$B$6)*B351</f>
        <v>1</v>
      </c>
      <c r="C352" s="7" t="b">
        <f t="shared" si="154"/>
        <v>1</v>
      </c>
      <c r="D352" s="7" t="b">
        <f t="shared" si="154"/>
        <v>1</v>
      </c>
      <c r="E352" s="7" t="b">
        <f t="shared" si="154"/>
        <v>1</v>
      </c>
      <c r="F352" s="7" t="b">
        <f t="shared" si="154"/>
        <v>1</v>
      </c>
      <c r="G352" s="7" t="b">
        <f t="shared" si="154"/>
        <v>1</v>
      </c>
      <c r="H352" s="7" t="b">
        <f t="shared" si="154"/>
        <v>0</v>
      </c>
      <c r="I352" s="7" t="b">
        <f t="shared" si="154"/>
        <v>1</v>
      </c>
      <c r="J352" s="7" t="b">
        <f t="shared" si="154"/>
        <v>1</v>
      </c>
      <c r="K352" s="7" t="b">
        <f t="shared" si="154"/>
        <v>1</v>
      </c>
      <c r="L352" s="7" t="b">
        <f t="shared" si="154"/>
        <v>1</v>
      </c>
      <c r="M352" s="7" t="b">
        <f t="shared" si="154"/>
        <v>1</v>
      </c>
      <c r="N352" s="7" t="b">
        <f t="shared" si="154"/>
        <v>1</v>
      </c>
      <c r="O352" s="7" t="b">
        <f t="shared" si="154"/>
        <v>0</v>
      </c>
      <c r="U352"/>
    </row>
    <row r="353" spans="1:49">
      <c r="A353" s="7" t="s">
        <v>201</v>
      </c>
      <c r="B353" s="7">
        <f t="shared" ref="B353:O353" si="155">IF(B352,B349,0)</f>
        <v>0</v>
      </c>
      <c r="C353" s="7">
        <f t="shared" si="155"/>
        <v>0</v>
      </c>
      <c r="D353" s="7">
        <f t="shared" si="155"/>
        <v>0</v>
      </c>
      <c r="E353" s="7">
        <f t="shared" si="155"/>
        <v>0</v>
      </c>
      <c r="F353" s="7">
        <f t="shared" si="155"/>
        <v>0</v>
      </c>
      <c r="G353" s="7">
        <f t="shared" si="155"/>
        <v>0</v>
      </c>
      <c r="H353" s="7">
        <f t="shared" si="155"/>
        <v>0</v>
      </c>
      <c r="I353" s="7">
        <f t="shared" si="155"/>
        <v>0.25</v>
      </c>
      <c r="J353" s="7">
        <f t="shared" si="155"/>
        <v>0.25</v>
      </c>
      <c r="K353" s="7">
        <f t="shared" si="155"/>
        <v>0.25</v>
      </c>
      <c r="L353" s="7">
        <f t="shared" si="155"/>
        <v>0.25</v>
      </c>
      <c r="M353" s="7">
        <f t="shared" si="155"/>
        <v>0.25</v>
      </c>
      <c r="N353" s="7">
        <f t="shared" si="155"/>
        <v>0.25</v>
      </c>
      <c r="O353" s="7">
        <f t="shared" si="155"/>
        <v>0</v>
      </c>
      <c r="P353" t="s">
        <v>202</v>
      </c>
      <c r="U353"/>
    </row>
    <row r="354" spans="1:49">
      <c r="A354" s="7" t="s">
        <v>3</v>
      </c>
      <c r="B354" s="40">
        <v>1</v>
      </c>
      <c r="C354" s="40">
        <v>1</v>
      </c>
      <c r="D354" s="40">
        <v>1</v>
      </c>
      <c r="E354" s="40">
        <v>1</v>
      </c>
      <c r="F354" s="40">
        <v>1</v>
      </c>
      <c r="G354" s="40">
        <v>1</v>
      </c>
      <c r="H354" s="40">
        <v>1</v>
      </c>
      <c r="I354" s="40">
        <v>1</v>
      </c>
      <c r="J354" s="40">
        <v>1</v>
      </c>
      <c r="K354" s="40">
        <v>1</v>
      </c>
      <c r="L354" s="40">
        <v>1</v>
      </c>
      <c r="M354" s="40">
        <v>1</v>
      </c>
      <c r="N354" s="40">
        <v>1</v>
      </c>
      <c r="O354" s="40">
        <v>1</v>
      </c>
      <c r="U354"/>
    </row>
    <row r="355" spans="1:49">
      <c r="A355" s="7" t="s">
        <v>251</v>
      </c>
      <c r="B355" s="1">
        <f>1</f>
        <v>1</v>
      </c>
      <c r="C355" s="1">
        <f>1</f>
        <v>1</v>
      </c>
      <c r="D355" s="1">
        <f>1</f>
        <v>1</v>
      </c>
      <c r="E355" s="1">
        <f>1</f>
        <v>1</v>
      </c>
      <c r="F355" s="1">
        <f>1</f>
        <v>1</v>
      </c>
      <c r="G355" s="1">
        <f>1</f>
        <v>1</v>
      </c>
      <c r="H355" s="1">
        <f>1</f>
        <v>1</v>
      </c>
      <c r="I355" s="1">
        <f>1</f>
        <v>1</v>
      </c>
      <c r="J355" s="1">
        <f>1</f>
        <v>1</v>
      </c>
      <c r="K355" s="1">
        <f>1</f>
        <v>1</v>
      </c>
      <c r="L355" s="1">
        <f>1</f>
        <v>1</v>
      </c>
      <c r="M355" s="1">
        <f>1</f>
        <v>1</v>
      </c>
      <c r="N355" s="1">
        <f>1</f>
        <v>1</v>
      </c>
      <c r="O355" s="1">
        <f>1</f>
        <v>1</v>
      </c>
      <c r="U355"/>
    </row>
    <row r="356" spans="1:49">
      <c r="A356" s="7" t="s">
        <v>250</v>
      </c>
      <c r="B356" s="1">
        <f t="shared" ref="B356:O356" si="156">(1+$B$3)*(1+$B$4)-1</f>
        <v>5.0599999999999978E-2</v>
      </c>
      <c r="C356" s="1">
        <f t="shared" si="156"/>
        <v>5.0599999999999978E-2</v>
      </c>
      <c r="D356" s="1">
        <f t="shared" si="156"/>
        <v>5.0599999999999978E-2</v>
      </c>
      <c r="E356" s="1">
        <f t="shared" si="156"/>
        <v>5.0599999999999978E-2</v>
      </c>
      <c r="F356" s="1">
        <f t="shared" si="156"/>
        <v>5.0599999999999978E-2</v>
      </c>
      <c r="G356" s="1">
        <f t="shared" si="156"/>
        <v>5.0599999999999978E-2</v>
      </c>
      <c r="H356" s="1">
        <f t="shared" si="156"/>
        <v>5.0599999999999978E-2</v>
      </c>
      <c r="I356" s="1">
        <f t="shared" si="156"/>
        <v>5.0599999999999978E-2</v>
      </c>
      <c r="J356" s="1">
        <f t="shared" si="156"/>
        <v>5.0599999999999978E-2</v>
      </c>
      <c r="K356" s="1">
        <f t="shared" si="156"/>
        <v>5.0599999999999978E-2</v>
      </c>
      <c r="L356" s="1">
        <f t="shared" si="156"/>
        <v>5.0599999999999978E-2</v>
      </c>
      <c r="M356" s="1">
        <f t="shared" si="156"/>
        <v>5.0599999999999978E-2</v>
      </c>
      <c r="N356" s="1">
        <f t="shared" si="156"/>
        <v>5.0599999999999978E-2</v>
      </c>
      <c r="O356" s="1">
        <f t="shared" si="156"/>
        <v>5.0599999999999978E-2</v>
      </c>
      <c r="U356"/>
    </row>
    <row r="357" spans="1:49">
      <c r="A357" s="7" t="s">
        <v>254</v>
      </c>
      <c r="B357" s="1">
        <f t="shared" ref="B357:O357" si="157">B355*((1+B356)^B354)</f>
        <v>1.0506</v>
      </c>
      <c r="C357" s="1">
        <f t="shared" si="157"/>
        <v>1.0506</v>
      </c>
      <c r="D357" s="1">
        <f t="shared" si="157"/>
        <v>1.0506</v>
      </c>
      <c r="E357" s="1">
        <f t="shared" si="157"/>
        <v>1.0506</v>
      </c>
      <c r="F357" s="1">
        <f t="shared" si="157"/>
        <v>1.0506</v>
      </c>
      <c r="G357" s="1">
        <f t="shared" si="157"/>
        <v>1.0506</v>
      </c>
      <c r="H357" s="1">
        <f t="shared" si="157"/>
        <v>1.0506</v>
      </c>
      <c r="I357" s="1">
        <f t="shared" si="157"/>
        <v>1.0506</v>
      </c>
      <c r="J357" s="1">
        <f t="shared" si="157"/>
        <v>1.0506</v>
      </c>
      <c r="K357" s="1">
        <f t="shared" si="157"/>
        <v>1.0506</v>
      </c>
      <c r="L357" s="1">
        <f t="shared" si="157"/>
        <v>1.0506</v>
      </c>
      <c r="M357" s="1">
        <f t="shared" si="157"/>
        <v>1.0506</v>
      </c>
      <c r="N357" s="1">
        <f t="shared" si="157"/>
        <v>1.0506</v>
      </c>
      <c r="O357" s="1">
        <f t="shared" si="157"/>
        <v>1.0506</v>
      </c>
      <c r="U357"/>
    </row>
    <row r="358" spans="1:49">
      <c r="A358" s="7" t="s">
        <v>258</v>
      </c>
      <c r="B358" s="1">
        <f t="shared" ref="B358:O358" si="158">B357</f>
        <v>1.0506</v>
      </c>
      <c r="C358" s="1">
        <f t="shared" si="158"/>
        <v>1.0506</v>
      </c>
      <c r="D358" s="1">
        <f t="shared" si="158"/>
        <v>1.0506</v>
      </c>
      <c r="E358" s="1">
        <f t="shared" si="158"/>
        <v>1.0506</v>
      </c>
      <c r="F358" s="1">
        <f t="shared" si="158"/>
        <v>1.0506</v>
      </c>
      <c r="G358" s="1">
        <f t="shared" si="158"/>
        <v>1.0506</v>
      </c>
      <c r="H358" s="1">
        <f t="shared" si="158"/>
        <v>1.0506</v>
      </c>
      <c r="I358" s="1">
        <f t="shared" si="158"/>
        <v>1.0506</v>
      </c>
      <c r="J358" s="1">
        <f t="shared" si="158"/>
        <v>1.0506</v>
      </c>
      <c r="K358" s="1">
        <f t="shared" si="158"/>
        <v>1.0506</v>
      </c>
      <c r="L358" s="1">
        <f t="shared" si="158"/>
        <v>1.0506</v>
      </c>
      <c r="M358" s="1">
        <f t="shared" si="158"/>
        <v>1.0506</v>
      </c>
      <c r="N358" s="1">
        <f t="shared" si="158"/>
        <v>1.0506</v>
      </c>
      <c r="O358" s="1">
        <f t="shared" si="158"/>
        <v>1.0506</v>
      </c>
      <c r="U358"/>
    </row>
    <row r="359" spans="1:49">
      <c r="A359" s="7" t="s">
        <v>253</v>
      </c>
      <c r="B359" s="1">
        <f>1</f>
        <v>1</v>
      </c>
      <c r="C359" s="1">
        <f>1</f>
        <v>1</v>
      </c>
      <c r="D359" s="1">
        <f>1</f>
        <v>1</v>
      </c>
      <c r="E359" s="1">
        <f>1</f>
        <v>1</v>
      </c>
      <c r="F359" s="1">
        <f>1</f>
        <v>1</v>
      </c>
      <c r="G359" s="1">
        <f>1</f>
        <v>1</v>
      </c>
      <c r="H359" s="1">
        <f>1</f>
        <v>1</v>
      </c>
      <c r="I359" s="1">
        <f>1</f>
        <v>1</v>
      </c>
      <c r="J359" s="1">
        <f>1</f>
        <v>1</v>
      </c>
      <c r="K359" s="1">
        <f>1</f>
        <v>1</v>
      </c>
      <c r="L359" s="1">
        <f>1</f>
        <v>1</v>
      </c>
      <c r="M359" s="1">
        <f>1</f>
        <v>1</v>
      </c>
      <c r="N359" s="1">
        <f>1</f>
        <v>1</v>
      </c>
      <c r="O359" s="1">
        <f>1</f>
        <v>1</v>
      </c>
      <c r="U359"/>
    </row>
    <row r="360" spans="1:49">
      <c r="A360" s="7" t="s">
        <v>26</v>
      </c>
      <c r="B360" s="1">
        <f t="shared" ref="B360:O360" si="159">((1-B351*(1-B353))*(1+$B$5+$B$6)-$B$6*B353)-1</f>
        <v>5.0599999999999978E-2</v>
      </c>
      <c r="C360" s="1">
        <f t="shared" si="159"/>
        <v>4.5347000000000026E-2</v>
      </c>
      <c r="D360" s="1">
        <f t="shared" si="159"/>
        <v>4.2720499999999939E-2</v>
      </c>
      <c r="E360" s="1">
        <f t="shared" si="159"/>
        <v>4.0094000000000074E-2</v>
      </c>
      <c r="F360" s="1">
        <f t="shared" si="159"/>
        <v>3.48409999999999E-2</v>
      </c>
      <c r="G360" s="1">
        <f t="shared" si="159"/>
        <v>2.9587999999999948E-2</v>
      </c>
      <c r="H360" s="1">
        <f t="shared" si="159"/>
        <v>1.9082000000000043E-2</v>
      </c>
      <c r="I360" s="1">
        <f t="shared" si="159"/>
        <v>4.2950000000000044E-2</v>
      </c>
      <c r="J360" s="1">
        <f t="shared" si="159"/>
        <v>3.9010250000000024E-2</v>
      </c>
      <c r="K360" s="1">
        <f t="shared" si="159"/>
        <v>3.7040375000000125E-2</v>
      </c>
      <c r="L360" s="1">
        <f t="shared" si="159"/>
        <v>3.5070500000000004E-2</v>
      </c>
      <c r="M360" s="1">
        <f t="shared" si="159"/>
        <v>3.1130749999999985E-2</v>
      </c>
      <c r="N360" s="1">
        <f t="shared" si="159"/>
        <v>2.7190999999999965E-2</v>
      </c>
      <c r="O360" s="1">
        <f t="shared" si="159"/>
        <v>1.9082000000000043E-2</v>
      </c>
      <c r="U360"/>
    </row>
    <row r="361" spans="1:49">
      <c r="A361" s="7" t="s">
        <v>22</v>
      </c>
      <c r="B361">
        <f t="shared" ref="B361:O361" si="160">B359*((1+B360)^B354)</f>
        <v>1.0506</v>
      </c>
      <c r="C361">
        <f t="shared" si="160"/>
        <v>1.045347</v>
      </c>
      <c r="D361">
        <f t="shared" si="160"/>
        <v>1.0427204999999999</v>
      </c>
      <c r="E361">
        <f t="shared" si="160"/>
        <v>1.0400940000000001</v>
      </c>
      <c r="F361">
        <f t="shared" si="160"/>
        <v>1.0348409999999999</v>
      </c>
      <c r="G361">
        <f t="shared" si="160"/>
        <v>1.0295879999999999</v>
      </c>
      <c r="H361">
        <f t="shared" si="160"/>
        <v>1.019082</v>
      </c>
      <c r="I361">
        <f t="shared" si="160"/>
        <v>1.04295</v>
      </c>
      <c r="J361">
        <f t="shared" si="160"/>
        <v>1.03901025</v>
      </c>
      <c r="K361">
        <f t="shared" si="160"/>
        <v>1.0370403750000001</v>
      </c>
      <c r="L361">
        <f t="shared" si="160"/>
        <v>1.0350705</v>
      </c>
      <c r="M361">
        <f t="shared" si="160"/>
        <v>1.03113075</v>
      </c>
      <c r="N361">
        <f t="shared" si="160"/>
        <v>1.027191</v>
      </c>
      <c r="O361">
        <f t="shared" si="160"/>
        <v>1.019082</v>
      </c>
      <c r="U361"/>
    </row>
    <row r="362" spans="1:49">
      <c r="A362" s="7" t="s">
        <v>203</v>
      </c>
      <c r="B362">
        <f t="shared" ref="B362:O362" si="161">IF(B352,$B$5,$B$5+$B$6-(1+$B$5+$B$6)*B351)</f>
        <v>0.02</v>
      </c>
      <c r="C362">
        <f t="shared" si="161"/>
        <v>0.02</v>
      </c>
      <c r="D362">
        <f t="shared" si="161"/>
        <v>0.02</v>
      </c>
      <c r="E362">
        <f t="shared" si="161"/>
        <v>0.02</v>
      </c>
      <c r="F362">
        <f t="shared" si="161"/>
        <v>0.02</v>
      </c>
      <c r="G362">
        <f t="shared" si="161"/>
        <v>0.02</v>
      </c>
      <c r="H362">
        <f t="shared" si="161"/>
        <v>1.9081999999999981E-2</v>
      </c>
      <c r="I362">
        <f t="shared" si="161"/>
        <v>0.02</v>
      </c>
      <c r="J362">
        <f t="shared" si="161"/>
        <v>0.02</v>
      </c>
      <c r="K362">
        <f t="shared" si="161"/>
        <v>0.02</v>
      </c>
      <c r="L362">
        <f t="shared" si="161"/>
        <v>0.02</v>
      </c>
      <c r="M362">
        <f t="shared" si="161"/>
        <v>0.02</v>
      </c>
      <c r="N362">
        <f t="shared" si="161"/>
        <v>0.02</v>
      </c>
      <c r="O362">
        <f t="shared" si="161"/>
        <v>1.9081999999999981E-2</v>
      </c>
      <c r="U362"/>
    </row>
    <row r="363" spans="1:49">
      <c r="A363" s="7" t="s">
        <v>23</v>
      </c>
      <c r="B363">
        <f t="shared" ref="B363:O363" si="162">B359*B362*(1-(1+B360)^B354)/(1-(1+B360))</f>
        <v>0.02</v>
      </c>
      <c r="C363">
        <f t="shared" si="162"/>
        <v>0.02</v>
      </c>
      <c r="D363">
        <f t="shared" si="162"/>
        <v>0.02</v>
      </c>
      <c r="E363">
        <f t="shared" si="162"/>
        <v>0.02</v>
      </c>
      <c r="F363">
        <f t="shared" si="162"/>
        <v>0.02</v>
      </c>
      <c r="G363">
        <f t="shared" si="162"/>
        <v>0.02</v>
      </c>
      <c r="H363">
        <f t="shared" si="162"/>
        <v>1.9081999999999981E-2</v>
      </c>
      <c r="I363">
        <f t="shared" si="162"/>
        <v>0.02</v>
      </c>
      <c r="J363">
        <f t="shared" si="162"/>
        <v>0.02</v>
      </c>
      <c r="K363">
        <f t="shared" si="162"/>
        <v>0.02</v>
      </c>
      <c r="L363">
        <f t="shared" si="162"/>
        <v>0.02</v>
      </c>
      <c r="M363">
        <f t="shared" si="162"/>
        <v>0.02</v>
      </c>
      <c r="N363">
        <f t="shared" si="162"/>
        <v>0.02</v>
      </c>
      <c r="O363">
        <f t="shared" si="162"/>
        <v>1.9081999999999981E-2</v>
      </c>
      <c r="U363"/>
    </row>
    <row r="364" spans="1:49">
      <c r="A364" s="7" t="s">
        <v>21</v>
      </c>
      <c r="B364">
        <f t="shared" ref="B364:O364" si="163">B361-B363*B350</f>
        <v>1.0506</v>
      </c>
      <c r="C364">
        <f t="shared" si="163"/>
        <v>1.045347</v>
      </c>
      <c r="D364">
        <f t="shared" si="163"/>
        <v>1.0427204999999999</v>
      </c>
      <c r="E364">
        <f t="shared" si="163"/>
        <v>1.0400940000000001</v>
      </c>
      <c r="F364">
        <f t="shared" si="163"/>
        <v>1.0348409999999999</v>
      </c>
      <c r="G364">
        <f t="shared" si="163"/>
        <v>1.0295879999999999</v>
      </c>
      <c r="H364">
        <f t="shared" si="163"/>
        <v>1.019082</v>
      </c>
      <c r="I364">
        <f t="shared" si="163"/>
        <v>1.04295</v>
      </c>
      <c r="J364">
        <f t="shared" si="163"/>
        <v>1.03901025</v>
      </c>
      <c r="K364">
        <f t="shared" si="163"/>
        <v>1.0370403750000001</v>
      </c>
      <c r="L364">
        <f t="shared" si="163"/>
        <v>1.0350705</v>
      </c>
      <c r="M364">
        <f t="shared" si="163"/>
        <v>1.03113075</v>
      </c>
      <c r="N364">
        <f t="shared" si="163"/>
        <v>1.027191</v>
      </c>
      <c r="O364">
        <f t="shared" si="163"/>
        <v>1.019082</v>
      </c>
      <c r="U364"/>
    </row>
    <row r="365" spans="1:49">
      <c r="A365" s="7" t="s">
        <v>24</v>
      </c>
      <c r="B365">
        <f t="shared" ref="B365:O365" si="164">B364/((1+$B$4)^B354)</f>
        <v>1.03</v>
      </c>
      <c r="C365">
        <f t="shared" si="164"/>
        <v>1.02485</v>
      </c>
      <c r="D365">
        <f t="shared" si="164"/>
        <v>1.0222749999999998</v>
      </c>
      <c r="E365">
        <f t="shared" si="164"/>
        <v>1.0197000000000001</v>
      </c>
      <c r="F365">
        <f t="shared" si="164"/>
        <v>1.0145499999999998</v>
      </c>
      <c r="G365">
        <f t="shared" si="164"/>
        <v>1.0093999999999999</v>
      </c>
      <c r="H365">
        <f t="shared" si="164"/>
        <v>0.99909999999999999</v>
      </c>
      <c r="I365">
        <f t="shared" si="164"/>
        <v>1.0225</v>
      </c>
      <c r="J365">
        <f t="shared" si="164"/>
        <v>1.0186375000000001</v>
      </c>
      <c r="K365">
        <f t="shared" si="164"/>
        <v>1.0167062500000001</v>
      </c>
      <c r="L365">
        <f t="shared" si="164"/>
        <v>1.014775</v>
      </c>
      <c r="M365">
        <f t="shared" si="164"/>
        <v>1.0109124999999999</v>
      </c>
      <c r="N365">
        <f t="shared" si="164"/>
        <v>1.00705</v>
      </c>
      <c r="O365">
        <f t="shared" si="164"/>
        <v>0.99909999999999999</v>
      </c>
      <c r="U365"/>
    </row>
    <row r="366" spans="1:49">
      <c r="A366" s="7" t="s">
        <v>12</v>
      </c>
      <c r="B366">
        <f t="shared" ref="B366:O366" si="165">B365^(1/B354)-1</f>
        <v>3.0000000000000027E-2</v>
      </c>
      <c r="C366">
        <f t="shared" si="165"/>
        <v>2.4850000000000039E-2</v>
      </c>
      <c r="D366">
        <f t="shared" si="165"/>
        <v>2.2274999999999823E-2</v>
      </c>
      <c r="E366">
        <f t="shared" si="165"/>
        <v>1.9700000000000051E-2</v>
      </c>
      <c r="F366">
        <f t="shared" si="165"/>
        <v>1.4549999999999841E-2</v>
      </c>
      <c r="G366">
        <f t="shared" si="165"/>
        <v>9.3999999999998529E-3</v>
      </c>
      <c r="H366">
        <f t="shared" si="165"/>
        <v>-9.000000000000119E-4</v>
      </c>
      <c r="I366">
        <f t="shared" si="165"/>
        <v>2.2499999999999964E-2</v>
      </c>
      <c r="J366">
        <f t="shared" si="165"/>
        <v>1.8637500000000085E-2</v>
      </c>
      <c r="K366">
        <f t="shared" si="165"/>
        <v>1.6706250000000145E-2</v>
      </c>
      <c r="L366">
        <f t="shared" si="165"/>
        <v>1.4774999999999983E-2</v>
      </c>
      <c r="M366">
        <f t="shared" si="165"/>
        <v>1.0912499999999881E-2</v>
      </c>
      <c r="N366">
        <f t="shared" si="165"/>
        <v>7.0500000000000007E-3</v>
      </c>
      <c r="O366">
        <f t="shared" si="165"/>
        <v>-9.000000000000119E-4</v>
      </c>
      <c r="U366"/>
    </row>
    <row r="367" spans="1:49">
      <c r="A367" s="7" t="s">
        <v>5</v>
      </c>
      <c r="B367">
        <f t="shared" ref="B367:O367" si="166">$B$3-B366</f>
        <v>-2.7755575615628914E-17</v>
      </c>
      <c r="C367">
        <f t="shared" si="166"/>
        <v>5.1499999999999602E-3</v>
      </c>
      <c r="D367">
        <f t="shared" si="166"/>
        <v>7.7250000000001762E-3</v>
      </c>
      <c r="E367">
        <f t="shared" si="166"/>
        <v>1.0299999999999948E-2</v>
      </c>
      <c r="F367">
        <f t="shared" si="166"/>
        <v>1.5450000000000158E-2</v>
      </c>
      <c r="G367">
        <f t="shared" si="166"/>
        <v>2.0600000000000146E-2</v>
      </c>
      <c r="H367">
        <f t="shared" si="166"/>
        <v>3.0900000000000011E-2</v>
      </c>
      <c r="I367">
        <f t="shared" si="166"/>
        <v>7.5000000000000344E-3</v>
      </c>
      <c r="J367">
        <f t="shared" si="166"/>
        <v>1.1362499999999914E-2</v>
      </c>
      <c r="K367">
        <f t="shared" si="166"/>
        <v>1.3293749999999854E-2</v>
      </c>
      <c r="L367">
        <f t="shared" si="166"/>
        <v>1.5225000000000016E-2</v>
      </c>
      <c r="M367">
        <f t="shared" si="166"/>
        <v>1.9087500000000118E-2</v>
      </c>
      <c r="N367">
        <f t="shared" si="166"/>
        <v>2.2949999999999998E-2</v>
      </c>
      <c r="O367">
        <f t="shared" si="166"/>
        <v>3.0900000000000011E-2</v>
      </c>
      <c r="U367"/>
    </row>
    <row r="368" spans="1:49" s="17" customFormat="1">
      <c r="A368" s="17" t="s">
        <v>6</v>
      </c>
      <c r="B368" s="16">
        <f t="shared" ref="B368:O368" si="167">B367/$B$3</f>
        <v>-9.2518585385429718E-16</v>
      </c>
      <c r="C368" s="16">
        <f t="shared" si="167"/>
        <v>0.17166666666666536</v>
      </c>
      <c r="D368" s="16">
        <f t="shared" si="167"/>
        <v>0.25750000000000589</v>
      </c>
      <c r="E368" s="16">
        <f t="shared" si="167"/>
        <v>0.3433333333333316</v>
      </c>
      <c r="F368" s="16">
        <f t="shared" si="167"/>
        <v>0.51500000000000534</v>
      </c>
      <c r="G368" s="16">
        <f t="shared" si="167"/>
        <v>0.68666666666667153</v>
      </c>
      <c r="H368" s="16">
        <f t="shared" si="167"/>
        <v>1.0300000000000005</v>
      </c>
      <c r="I368" s="16">
        <f t="shared" si="167"/>
        <v>0.25000000000000117</v>
      </c>
      <c r="J368" s="16">
        <f t="shared" si="167"/>
        <v>0.37874999999999714</v>
      </c>
      <c r="K368" s="16">
        <f t="shared" si="167"/>
        <v>0.44312499999999516</v>
      </c>
      <c r="L368" s="16">
        <f t="shared" si="167"/>
        <v>0.50750000000000062</v>
      </c>
      <c r="M368" s="16">
        <f t="shared" si="167"/>
        <v>0.63625000000000398</v>
      </c>
      <c r="N368" s="16">
        <f t="shared" si="167"/>
        <v>0.76500000000000001</v>
      </c>
      <c r="O368" s="16">
        <f t="shared" si="167"/>
        <v>1.0300000000000005</v>
      </c>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row>
    <row r="369" spans="1:49" s="17" customFormat="1">
      <c r="A369" s="17" t="s">
        <v>13</v>
      </c>
      <c r="B369" s="18">
        <f>B358/B364*100</f>
        <v>100</v>
      </c>
      <c r="C369" s="18">
        <f t="shared" ref="C369:O369" si="168">C358/C364*100</f>
        <v>100.50251256281406</v>
      </c>
      <c r="D369" s="18">
        <f t="shared" si="168"/>
        <v>100.75566750629723</v>
      </c>
      <c r="E369" s="18">
        <f t="shared" si="168"/>
        <v>101.010101010101</v>
      </c>
      <c r="F369" s="18">
        <f t="shared" si="168"/>
        <v>101.52284263959392</v>
      </c>
      <c r="G369" s="18">
        <f t="shared" si="168"/>
        <v>102.04081632653062</v>
      </c>
      <c r="H369" s="18">
        <f t="shared" si="168"/>
        <v>103.09278350515463</v>
      </c>
      <c r="I369" s="18">
        <f t="shared" si="168"/>
        <v>100.73349633251834</v>
      </c>
      <c r="J369" s="18">
        <f t="shared" si="168"/>
        <v>101.11546060301137</v>
      </c>
      <c r="K369" s="18">
        <f t="shared" si="168"/>
        <v>101.30753105924153</v>
      </c>
      <c r="L369" s="18">
        <f t="shared" si="168"/>
        <v>101.50033258604122</v>
      </c>
      <c r="M369" s="18">
        <f t="shared" si="168"/>
        <v>101.88814561101975</v>
      </c>
      <c r="N369" s="18">
        <f t="shared" si="168"/>
        <v>102.27893351869322</v>
      </c>
      <c r="O369" s="18">
        <f t="shared" si="168"/>
        <v>103.09278350515463</v>
      </c>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row>
    <row r="370" spans="1:49">
      <c r="U370"/>
    </row>
    <row r="371" spans="1:49">
      <c r="A371" s="2" t="s">
        <v>207</v>
      </c>
      <c r="B371"/>
      <c r="C371"/>
      <c r="D371"/>
      <c r="E371"/>
      <c r="F371"/>
      <c r="G371"/>
      <c r="H371"/>
      <c r="I371"/>
      <c r="J371"/>
      <c r="K371"/>
      <c r="L371"/>
      <c r="M371"/>
      <c r="N371"/>
      <c r="O371"/>
      <c r="U371"/>
    </row>
    <row r="372" spans="1:49">
      <c r="A372" s="7" t="s">
        <v>274</v>
      </c>
      <c r="B372" s="2" t="s">
        <v>74</v>
      </c>
      <c r="C372" s="2" t="s">
        <v>74</v>
      </c>
      <c r="D372" s="2" t="s">
        <v>74</v>
      </c>
      <c r="E372" s="2" t="s">
        <v>74</v>
      </c>
      <c r="F372" s="2" t="s">
        <v>74</v>
      </c>
      <c r="G372" s="2" t="s">
        <v>74</v>
      </c>
      <c r="H372" s="2" t="s">
        <v>74</v>
      </c>
      <c r="I372" s="2" t="s">
        <v>75</v>
      </c>
      <c r="J372" s="2" t="s">
        <v>75</v>
      </c>
      <c r="K372" s="2" t="s">
        <v>75</v>
      </c>
      <c r="L372" s="2" t="s">
        <v>75</v>
      </c>
      <c r="M372" s="2" t="s">
        <v>75</v>
      </c>
      <c r="N372" s="2" t="s">
        <v>75</v>
      </c>
      <c r="O372" s="2" t="s">
        <v>75</v>
      </c>
      <c r="U372"/>
    </row>
    <row r="373" spans="1:49">
      <c r="A373" s="7" t="s">
        <v>275</v>
      </c>
      <c r="B373" s="2" t="s">
        <v>74</v>
      </c>
      <c r="C373" s="2" t="s">
        <v>74</v>
      </c>
      <c r="D373" s="2" t="s">
        <v>74</v>
      </c>
      <c r="E373" s="2" t="s">
        <v>74</v>
      </c>
      <c r="F373" s="2" t="s">
        <v>74</v>
      </c>
      <c r="G373" s="2" t="s">
        <v>74</v>
      </c>
      <c r="H373" s="2" t="s">
        <v>74</v>
      </c>
      <c r="I373" s="2" t="s">
        <v>75</v>
      </c>
      <c r="J373" s="2" t="s">
        <v>75</v>
      </c>
      <c r="K373" s="2" t="s">
        <v>75</v>
      </c>
      <c r="L373" s="2" t="s">
        <v>75</v>
      </c>
      <c r="M373" s="2" t="s">
        <v>75</v>
      </c>
      <c r="N373" s="2" t="s">
        <v>75</v>
      </c>
      <c r="O373" s="2" t="s">
        <v>75</v>
      </c>
      <c r="U373"/>
    </row>
    <row r="374" spans="1:49">
      <c r="A374" s="7" t="s">
        <v>29</v>
      </c>
      <c r="B374" s="40">
        <f t="shared" ref="B374:H374" si="169">INDEX(SystemParamValues,MATCH("BasicDivRate",ParamNames,0),MATCH($B$2,SystemNames,0))</f>
        <v>0</v>
      </c>
      <c r="C374" s="40">
        <f t="shared" si="169"/>
        <v>0</v>
      </c>
      <c r="D374" s="40">
        <f t="shared" si="169"/>
        <v>0</v>
      </c>
      <c r="E374" s="40">
        <f t="shared" si="169"/>
        <v>0</v>
      </c>
      <c r="F374" s="40">
        <f t="shared" si="169"/>
        <v>0</v>
      </c>
      <c r="G374" s="40">
        <f t="shared" si="169"/>
        <v>0</v>
      </c>
      <c r="H374" s="40">
        <f t="shared" si="169"/>
        <v>0</v>
      </c>
      <c r="I374" s="40">
        <f t="shared" ref="I374:O374" si="170">INDEX(SystemParamValues,MATCH("HigherDivRate",ParamNames,0),MATCH($B$2,SystemNames,0))</f>
        <v>0.25</v>
      </c>
      <c r="J374" s="40">
        <f t="shared" si="170"/>
        <v>0.25</v>
      </c>
      <c r="K374" s="40">
        <f t="shared" si="170"/>
        <v>0.25</v>
      </c>
      <c r="L374" s="40">
        <f t="shared" si="170"/>
        <v>0.25</v>
      </c>
      <c r="M374" s="40">
        <f t="shared" si="170"/>
        <v>0.25</v>
      </c>
      <c r="N374" s="40">
        <f t="shared" si="170"/>
        <v>0.25</v>
      </c>
      <c r="O374" s="40">
        <f t="shared" si="170"/>
        <v>0.25</v>
      </c>
      <c r="U374"/>
    </row>
    <row r="375" spans="1:49">
      <c r="A375" s="7" t="s">
        <v>20</v>
      </c>
      <c r="B375" s="40">
        <v>0</v>
      </c>
      <c r="C375" s="40">
        <v>0</v>
      </c>
      <c r="D375" s="40">
        <v>0</v>
      </c>
      <c r="E375" s="40">
        <v>0</v>
      </c>
      <c r="F375" s="40">
        <v>0</v>
      </c>
      <c r="G375" s="40">
        <v>0</v>
      </c>
      <c r="H375" s="40">
        <v>0</v>
      </c>
      <c r="I375" s="40">
        <v>0</v>
      </c>
      <c r="J375" s="40">
        <v>0</v>
      </c>
      <c r="K375" s="40">
        <v>0</v>
      </c>
      <c r="L375" s="40">
        <v>0</v>
      </c>
      <c r="M375" s="40">
        <v>0</v>
      </c>
      <c r="N375" s="40">
        <v>0</v>
      </c>
      <c r="O375" s="40">
        <v>0</v>
      </c>
      <c r="U375"/>
    </row>
    <row r="376" spans="1:49">
      <c r="A376" s="7" t="s">
        <v>199</v>
      </c>
      <c r="B376" s="40">
        <v>0</v>
      </c>
      <c r="C376" s="40">
        <v>5.0000000000000001E-3</v>
      </c>
      <c r="D376" s="40">
        <v>7.4999999999999997E-3</v>
      </c>
      <c r="E376" s="40">
        <v>0.01</v>
      </c>
      <c r="F376" s="40">
        <v>1.4999999999999999E-2</v>
      </c>
      <c r="G376" s="40">
        <v>0.02</v>
      </c>
      <c r="H376" s="40">
        <v>0.03</v>
      </c>
      <c r="I376" s="40">
        <v>0</v>
      </c>
      <c r="J376" s="40">
        <v>5.0000000000000001E-3</v>
      </c>
      <c r="K376" s="40">
        <v>7.4999999999999997E-3</v>
      </c>
      <c r="L376" s="40">
        <v>0.01</v>
      </c>
      <c r="M376" s="40">
        <v>1.4999999999999999E-2</v>
      </c>
      <c r="N376" s="40">
        <v>0.02</v>
      </c>
      <c r="O376" s="40">
        <v>0.03</v>
      </c>
    </row>
    <row r="377" spans="1:49">
      <c r="A377" s="7" t="s">
        <v>200</v>
      </c>
      <c r="B377" s="7" t="b">
        <f t="shared" ref="B377:O377" si="171">$B$6&gt;(1+$B$5+$B$6)*B376</f>
        <v>1</v>
      </c>
      <c r="C377" s="7" t="b">
        <f t="shared" si="171"/>
        <v>1</v>
      </c>
      <c r="D377" s="7" t="b">
        <f t="shared" si="171"/>
        <v>1</v>
      </c>
      <c r="E377" s="7" t="b">
        <f t="shared" si="171"/>
        <v>1</v>
      </c>
      <c r="F377" s="7" t="b">
        <f t="shared" si="171"/>
        <v>1</v>
      </c>
      <c r="G377" s="7" t="b">
        <f t="shared" si="171"/>
        <v>1</v>
      </c>
      <c r="H377" s="7" t="b">
        <f t="shared" si="171"/>
        <v>0</v>
      </c>
      <c r="I377" s="7" t="b">
        <f t="shared" si="171"/>
        <v>1</v>
      </c>
      <c r="J377" s="7" t="b">
        <f t="shared" si="171"/>
        <v>1</v>
      </c>
      <c r="K377" s="7" t="b">
        <f t="shared" si="171"/>
        <v>1</v>
      </c>
      <c r="L377" s="7" t="b">
        <f t="shared" si="171"/>
        <v>1</v>
      </c>
      <c r="M377" s="7" t="b">
        <f t="shared" si="171"/>
        <v>1</v>
      </c>
      <c r="N377" s="7" t="b">
        <f t="shared" si="171"/>
        <v>1</v>
      </c>
      <c r="O377" s="7" t="b">
        <f t="shared" si="171"/>
        <v>0</v>
      </c>
    </row>
    <row r="378" spans="1:49">
      <c r="A378" s="7" t="s">
        <v>201</v>
      </c>
      <c r="B378" s="7">
        <f t="shared" ref="B378:O378" si="172">IF(B377,B374,0)</f>
        <v>0</v>
      </c>
      <c r="C378" s="7">
        <f t="shared" si="172"/>
        <v>0</v>
      </c>
      <c r="D378" s="7">
        <f t="shared" si="172"/>
        <v>0</v>
      </c>
      <c r="E378" s="7">
        <f t="shared" si="172"/>
        <v>0</v>
      </c>
      <c r="F378" s="7">
        <f t="shared" si="172"/>
        <v>0</v>
      </c>
      <c r="G378" s="7">
        <f t="shared" si="172"/>
        <v>0</v>
      </c>
      <c r="H378" s="7">
        <f t="shared" si="172"/>
        <v>0</v>
      </c>
      <c r="I378" s="7">
        <f t="shared" si="172"/>
        <v>0.25</v>
      </c>
      <c r="J378" s="7">
        <f t="shared" si="172"/>
        <v>0.25</v>
      </c>
      <c r="K378" s="7">
        <f t="shared" si="172"/>
        <v>0.25</v>
      </c>
      <c r="L378" s="7">
        <f t="shared" si="172"/>
        <v>0.25</v>
      </c>
      <c r="M378" s="7">
        <f t="shared" si="172"/>
        <v>0.25</v>
      </c>
      <c r="N378" s="7">
        <f t="shared" si="172"/>
        <v>0.25</v>
      </c>
      <c r="O378" s="7">
        <f t="shared" si="172"/>
        <v>0</v>
      </c>
      <c r="P378" t="s">
        <v>202</v>
      </c>
    </row>
    <row r="379" spans="1:49">
      <c r="A379" s="7" t="s">
        <v>3</v>
      </c>
      <c r="B379" s="40">
        <v>10</v>
      </c>
      <c r="C379" s="40">
        <v>10</v>
      </c>
      <c r="D379" s="40">
        <v>10</v>
      </c>
      <c r="E379" s="40">
        <v>10</v>
      </c>
      <c r="F379" s="40">
        <v>10</v>
      </c>
      <c r="G379" s="40">
        <v>10</v>
      </c>
      <c r="H379" s="40">
        <v>10</v>
      </c>
      <c r="I379" s="40">
        <v>10</v>
      </c>
      <c r="J379" s="40">
        <v>10</v>
      </c>
      <c r="K379" s="40">
        <v>10</v>
      </c>
      <c r="L379" s="40">
        <v>10</v>
      </c>
      <c r="M379" s="40">
        <v>10</v>
      </c>
      <c r="N379" s="40">
        <v>10</v>
      </c>
      <c r="O379" s="40">
        <v>10</v>
      </c>
    </row>
    <row r="380" spans="1:49">
      <c r="A380" s="7" t="s">
        <v>251</v>
      </c>
      <c r="B380" s="1">
        <f>1</f>
        <v>1</v>
      </c>
      <c r="C380" s="1">
        <f>1</f>
        <v>1</v>
      </c>
      <c r="D380" s="1">
        <f>1</f>
        <v>1</v>
      </c>
      <c r="E380" s="1">
        <f>1</f>
        <v>1</v>
      </c>
      <c r="F380" s="1">
        <f>1</f>
        <v>1</v>
      </c>
      <c r="G380" s="1">
        <f>1</f>
        <v>1</v>
      </c>
      <c r="H380" s="1">
        <f>1</f>
        <v>1</v>
      </c>
      <c r="I380" s="1">
        <f>1</f>
        <v>1</v>
      </c>
      <c r="J380" s="1">
        <f>1</f>
        <v>1</v>
      </c>
      <c r="K380" s="1">
        <f>1</f>
        <v>1</v>
      </c>
      <c r="L380" s="1">
        <f>1</f>
        <v>1</v>
      </c>
      <c r="M380" s="1">
        <f>1</f>
        <v>1</v>
      </c>
      <c r="N380" s="1">
        <f>1</f>
        <v>1</v>
      </c>
      <c r="O380" s="1">
        <f>1</f>
        <v>1</v>
      </c>
    </row>
    <row r="381" spans="1:49">
      <c r="A381" s="7" t="s">
        <v>250</v>
      </c>
      <c r="B381" s="1">
        <f t="shared" ref="B381:O381" si="173">(1+$B$3)*(1+$B$4)-1</f>
        <v>5.0599999999999978E-2</v>
      </c>
      <c r="C381" s="1">
        <f t="shared" si="173"/>
        <v>5.0599999999999978E-2</v>
      </c>
      <c r="D381" s="1">
        <f t="shared" si="173"/>
        <v>5.0599999999999978E-2</v>
      </c>
      <c r="E381" s="1">
        <f t="shared" si="173"/>
        <v>5.0599999999999978E-2</v>
      </c>
      <c r="F381" s="1">
        <f t="shared" si="173"/>
        <v>5.0599999999999978E-2</v>
      </c>
      <c r="G381" s="1">
        <f t="shared" si="173"/>
        <v>5.0599999999999978E-2</v>
      </c>
      <c r="H381" s="1">
        <f t="shared" si="173"/>
        <v>5.0599999999999978E-2</v>
      </c>
      <c r="I381" s="1">
        <f t="shared" si="173"/>
        <v>5.0599999999999978E-2</v>
      </c>
      <c r="J381" s="1">
        <f t="shared" si="173"/>
        <v>5.0599999999999978E-2</v>
      </c>
      <c r="K381" s="1">
        <f t="shared" si="173"/>
        <v>5.0599999999999978E-2</v>
      </c>
      <c r="L381" s="1">
        <f t="shared" si="173"/>
        <v>5.0599999999999978E-2</v>
      </c>
      <c r="M381" s="1">
        <f t="shared" si="173"/>
        <v>5.0599999999999978E-2</v>
      </c>
      <c r="N381" s="1">
        <f t="shared" si="173"/>
        <v>5.0599999999999978E-2</v>
      </c>
      <c r="O381" s="1">
        <f t="shared" si="173"/>
        <v>5.0599999999999978E-2</v>
      </c>
    </row>
    <row r="382" spans="1:49">
      <c r="A382" s="7" t="s">
        <v>254</v>
      </c>
      <c r="B382" s="1">
        <f t="shared" ref="B382:O382" si="174">B380*((1+B381)^B379)</f>
        <v>1.6382265673600411</v>
      </c>
      <c r="C382" s="1">
        <f t="shared" si="174"/>
        <v>1.6382265673600411</v>
      </c>
      <c r="D382" s="1">
        <f t="shared" si="174"/>
        <v>1.6382265673600411</v>
      </c>
      <c r="E382" s="1">
        <f t="shared" si="174"/>
        <v>1.6382265673600411</v>
      </c>
      <c r="F382" s="1">
        <f t="shared" si="174"/>
        <v>1.6382265673600411</v>
      </c>
      <c r="G382" s="1">
        <f t="shared" si="174"/>
        <v>1.6382265673600411</v>
      </c>
      <c r="H382" s="1">
        <f t="shared" si="174"/>
        <v>1.6382265673600411</v>
      </c>
      <c r="I382" s="1">
        <f t="shared" si="174"/>
        <v>1.6382265673600411</v>
      </c>
      <c r="J382" s="1">
        <f t="shared" si="174"/>
        <v>1.6382265673600411</v>
      </c>
      <c r="K382" s="1">
        <f t="shared" si="174"/>
        <v>1.6382265673600411</v>
      </c>
      <c r="L382" s="1">
        <f t="shared" si="174"/>
        <v>1.6382265673600411</v>
      </c>
      <c r="M382" s="1">
        <f t="shared" si="174"/>
        <v>1.6382265673600411</v>
      </c>
      <c r="N382" s="1">
        <f t="shared" si="174"/>
        <v>1.6382265673600411</v>
      </c>
      <c r="O382" s="1">
        <f t="shared" si="174"/>
        <v>1.6382265673600411</v>
      </c>
    </row>
    <row r="383" spans="1:49">
      <c r="A383" s="7" t="s">
        <v>258</v>
      </c>
      <c r="B383" s="1">
        <f t="shared" ref="B383:O383" si="175">B382</f>
        <v>1.6382265673600411</v>
      </c>
      <c r="C383" s="1">
        <f t="shared" si="175"/>
        <v>1.6382265673600411</v>
      </c>
      <c r="D383" s="1">
        <f t="shared" si="175"/>
        <v>1.6382265673600411</v>
      </c>
      <c r="E383" s="1">
        <f t="shared" si="175"/>
        <v>1.6382265673600411</v>
      </c>
      <c r="F383" s="1">
        <f t="shared" si="175"/>
        <v>1.6382265673600411</v>
      </c>
      <c r="G383" s="1">
        <f t="shared" si="175"/>
        <v>1.6382265673600411</v>
      </c>
      <c r="H383" s="1">
        <f t="shared" si="175"/>
        <v>1.6382265673600411</v>
      </c>
      <c r="I383" s="1">
        <f t="shared" si="175"/>
        <v>1.6382265673600411</v>
      </c>
      <c r="J383" s="1">
        <f t="shared" si="175"/>
        <v>1.6382265673600411</v>
      </c>
      <c r="K383" s="1">
        <f t="shared" si="175"/>
        <v>1.6382265673600411</v>
      </c>
      <c r="L383" s="1">
        <f t="shared" si="175"/>
        <v>1.6382265673600411</v>
      </c>
      <c r="M383" s="1">
        <f t="shared" si="175"/>
        <v>1.6382265673600411</v>
      </c>
      <c r="N383" s="1">
        <f t="shared" si="175"/>
        <v>1.6382265673600411</v>
      </c>
      <c r="O383" s="1">
        <f t="shared" si="175"/>
        <v>1.6382265673600411</v>
      </c>
    </row>
    <row r="384" spans="1:49">
      <c r="A384" s="7" t="s">
        <v>253</v>
      </c>
      <c r="B384" s="1">
        <f>1</f>
        <v>1</v>
      </c>
      <c r="C384" s="1">
        <f>1</f>
        <v>1</v>
      </c>
      <c r="D384" s="1">
        <f>1</f>
        <v>1</v>
      </c>
      <c r="E384" s="1">
        <f>1</f>
        <v>1</v>
      </c>
      <c r="F384" s="1">
        <f>1</f>
        <v>1</v>
      </c>
      <c r="G384" s="1">
        <f>1</f>
        <v>1</v>
      </c>
      <c r="H384" s="1">
        <f>1</f>
        <v>1</v>
      </c>
      <c r="I384" s="1">
        <f>1</f>
        <v>1</v>
      </c>
      <c r="J384" s="1">
        <f>1</f>
        <v>1</v>
      </c>
      <c r="K384" s="1">
        <f>1</f>
        <v>1</v>
      </c>
      <c r="L384" s="1">
        <f>1</f>
        <v>1</v>
      </c>
      <c r="M384" s="1">
        <f>1</f>
        <v>1</v>
      </c>
      <c r="N384" s="1">
        <f>1</f>
        <v>1</v>
      </c>
      <c r="O384" s="1">
        <f>1</f>
        <v>1</v>
      </c>
    </row>
    <row r="385" spans="1:49">
      <c r="A385" s="7" t="s">
        <v>26</v>
      </c>
      <c r="B385" s="1">
        <f t="shared" ref="B385:O385" si="176">((1-B376*(1-B378))*(1+$B$5+$B$6)-$B$6*B378)-1</f>
        <v>5.0599999999999978E-2</v>
      </c>
      <c r="C385" s="1">
        <f t="shared" si="176"/>
        <v>4.5347000000000026E-2</v>
      </c>
      <c r="D385" s="1">
        <f t="shared" si="176"/>
        <v>4.2720499999999939E-2</v>
      </c>
      <c r="E385" s="1">
        <f t="shared" si="176"/>
        <v>4.0094000000000074E-2</v>
      </c>
      <c r="F385" s="1">
        <f t="shared" si="176"/>
        <v>3.48409999999999E-2</v>
      </c>
      <c r="G385" s="1">
        <f t="shared" si="176"/>
        <v>2.9587999999999948E-2</v>
      </c>
      <c r="H385" s="1">
        <f t="shared" si="176"/>
        <v>1.9082000000000043E-2</v>
      </c>
      <c r="I385" s="1">
        <f t="shared" si="176"/>
        <v>4.2950000000000044E-2</v>
      </c>
      <c r="J385" s="1">
        <f t="shared" si="176"/>
        <v>3.9010250000000024E-2</v>
      </c>
      <c r="K385" s="1">
        <f t="shared" si="176"/>
        <v>3.7040375000000125E-2</v>
      </c>
      <c r="L385" s="1">
        <f t="shared" si="176"/>
        <v>3.5070500000000004E-2</v>
      </c>
      <c r="M385" s="1">
        <f t="shared" si="176"/>
        <v>3.1130749999999985E-2</v>
      </c>
      <c r="N385" s="1">
        <f t="shared" si="176"/>
        <v>2.7190999999999965E-2</v>
      </c>
      <c r="O385" s="1">
        <f t="shared" si="176"/>
        <v>1.9082000000000043E-2</v>
      </c>
    </row>
    <row r="386" spans="1:49">
      <c r="A386" s="7" t="s">
        <v>22</v>
      </c>
      <c r="B386">
        <f t="shared" ref="B386:O386" si="177">B384*((1+B385)^B379)</f>
        <v>1.6382265673600411</v>
      </c>
      <c r="C386">
        <f t="shared" si="177"/>
        <v>1.5581338842143042</v>
      </c>
      <c r="D386">
        <f t="shared" si="177"/>
        <v>1.519424479375703</v>
      </c>
      <c r="E386">
        <f t="shared" si="177"/>
        <v>1.481582742323627</v>
      </c>
      <c r="F386">
        <f t="shared" si="177"/>
        <v>1.4084332512771247</v>
      </c>
      <c r="G386">
        <f t="shared" si="177"/>
        <v>1.3385503797106197</v>
      </c>
      <c r="H386">
        <f t="shared" si="177"/>
        <v>1.2080677960915551</v>
      </c>
      <c r="I386">
        <f t="shared" si="177"/>
        <v>1.5227720062956622</v>
      </c>
      <c r="J386">
        <f t="shared" si="177"/>
        <v>1.4662172329766308</v>
      </c>
      <c r="K386">
        <f t="shared" si="177"/>
        <v>1.4386549709716399</v>
      </c>
      <c r="L386">
        <f t="shared" si="177"/>
        <v>1.4115598978278272</v>
      </c>
      <c r="M386">
        <f t="shared" si="177"/>
        <v>1.3587432018020087</v>
      </c>
      <c r="N386">
        <f t="shared" si="177"/>
        <v>1.3077118391834772</v>
      </c>
      <c r="O386">
        <f t="shared" si="177"/>
        <v>1.2080677960915551</v>
      </c>
    </row>
    <row r="387" spans="1:49">
      <c r="A387" s="7" t="s">
        <v>203</v>
      </c>
      <c r="B387">
        <f t="shared" ref="B387:O387" si="178">IF(B377,$B$5,$B$5+$B$6-(1+$B$5+$B$6)*B376)</f>
        <v>0.02</v>
      </c>
      <c r="C387">
        <f t="shared" si="178"/>
        <v>0.02</v>
      </c>
      <c r="D387">
        <f t="shared" si="178"/>
        <v>0.02</v>
      </c>
      <c r="E387">
        <f t="shared" si="178"/>
        <v>0.02</v>
      </c>
      <c r="F387">
        <f t="shared" si="178"/>
        <v>0.02</v>
      </c>
      <c r="G387">
        <f t="shared" si="178"/>
        <v>0.02</v>
      </c>
      <c r="H387">
        <f t="shared" si="178"/>
        <v>1.9081999999999981E-2</v>
      </c>
      <c r="I387">
        <f t="shared" si="178"/>
        <v>0.02</v>
      </c>
      <c r="J387">
        <f t="shared" si="178"/>
        <v>0.02</v>
      </c>
      <c r="K387">
        <f t="shared" si="178"/>
        <v>0.02</v>
      </c>
      <c r="L387">
        <f t="shared" si="178"/>
        <v>0.02</v>
      </c>
      <c r="M387">
        <f t="shared" si="178"/>
        <v>0.02</v>
      </c>
      <c r="N387">
        <f t="shared" si="178"/>
        <v>0.02</v>
      </c>
      <c r="O387">
        <f t="shared" si="178"/>
        <v>1.9081999999999981E-2</v>
      </c>
    </row>
    <row r="388" spans="1:49">
      <c r="A388" s="7" t="s">
        <v>23</v>
      </c>
      <c r="B388">
        <f t="shared" ref="B388:O388" si="179">B384*B387*(1-(1+B385)^B379)/(1-(1+B385))</f>
        <v>0.25226346535970018</v>
      </c>
      <c r="C388">
        <f t="shared" si="179"/>
        <v>0.24616132675339222</v>
      </c>
      <c r="D388">
        <f t="shared" si="179"/>
        <v>0.2431734082586598</v>
      </c>
      <c r="E388">
        <f t="shared" si="179"/>
        <v>0.24022683809229614</v>
      </c>
      <c r="F388">
        <f t="shared" si="179"/>
        <v>0.2344555272679463</v>
      </c>
      <c r="G388">
        <f t="shared" si="179"/>
        <v>0.22884303076289061</v>
      </c>
      <c r="H388">
        <f t="shared" si="179"/>
        <v>0.20806779609155443</v>
      </c>
      <c r="I388">
        <f t="shared" si="179"/>
        <v>0.2434328318024036</v>
      </c>
      <c r="J388">
        <f t="shared" si="179"/>
        <v>0.23902294036907248</v>
      </c>
      <c r="K388">
        <f t="shared" si="179"/>
        <v>0.23685233800772176</v>
      </c>
      <c r="L388">
        <f t="shared" si="179"/>
        <v>0.23470432290832877</v>
      </c>
      <c r="M388">
        <f t="shared" si="179"/>
        <v>0.23047514229628832</v>
      </c>
      <c r="N388">
        <f t="shared" si="179"/>
        <v>0.22633359507445672</v>
      </c>
      <c r="O388">
        <f t="shared" si="179"/>
        <v>0.20806779609155443</v>
      </c>
    </row>
    <row r="389" spans="1:49">
      <c r="A389" s="7" t="s">
        <v>21</v>
      </c>
      <c r="B389">
        <f t="shared" ref="B389:O389" si="180">B386-B388*B375</f>
        <v>1.6382265673600411</v>
      </c>
      <c r="C389">
        <f t="shared" si="180"/>
        <v>1.5581338842143042</v>
      </c>
      <c r="D389">
        <f t="shared" si="180"/>
        <v>1.519424479375703</v>
      </c>
      <c r="E389">
        <f t="shared" si="180"/>
        <v>1.481582742323627</v>
      </c>
      <c r="F389">
        <f t="shared" si="180"/>
        <v>1.4084332512771247</v>
      </c>
      <c r="G389">
        <f t="shared" si="180"/>
        <v>1.3385503797106197</v>
      </c>
      <c r="H389">
        <f t="shared" si="180"/>
        <v>1.2080677960915551</v>
      </c>
      <c r="I389">
        <f t="shared" si="180"/>
        <v>1.5227720062956622</v>
      </c>
      <c r="J389">
        <f t="shared" si="180"/>
        <v>1.4662172329766308</v>
      </c>
      <c r="K389">
        <f t="shared" si="180"/>
        <v>1.4386549709716399</v>
      </c>
      <c r="L389">
        <f t="shared" si="180"/>
        <v>1.4115598978278272</v>
      </c>
      <c r="M389">
        <f t="shared" si="180"/>
        <v>1.3587432018020087</v>
      </c>
      <c r="N389">
        <f t="shared" si="180"/>
        <v>1.3077118391834772</v>
      </c>
      <c r="O389">
        <f t="shared" si="180"/>
        <v>1.2080677960915551</v>
      </c>
    </row>
    <row r="390" spans="1:49">
      <c r="A390" s="7" t="s">
        <v>24</v>
      </c>
      <c r="B390">
        <f t="shared" ref="B390:O390" si="181">B389/((1+$B$4)^B379)</f>
        <v>1.3439163793441213</v>
      </c>
      <c r="C390">
        <f t="shared" si="181"/>
        <v>1.2782124828930765</v>
      </c>
      <c r="D390">
        <f t="shared" si="181"/>
        <v>1.2464572884445508</v>
      </c>
      <c r="E390">
        <f t="shared" si="181"/>
        <v>1.2154138837895576</v>
      </c>
      <c r="F390">
        <f t="shared" si="181"/>
        <v>1.1554058231728266</v>
      </c>
      <c r="G390">
        <f t="shared" si="181"/>
        <v>1.0980775282928505</v>
      </c>
      <c r="H390">
        <f t="shared" si="181"/>
        <v>0.99103636265763306</v>
      </c>
      <c r="I390">
        <f t="shared" si="181"/>
        <v>1.2492034264621257</v>
      </c>
      <c r="J390">
        <f t="shared" si="181"/>
        <v>1.2028088143200335</v>
      </c>
      <c r="K390">
        <f t="shared" si="181"/>
        <v>1.1801981595435256</v>
      </c>
      <c r="L390">
        <f t="shared" si="181"/>
        <v>1.157970762355006</v>
      </c>
      <c r="M390">
        <f t="shared" si="181"/>
        <v>1.1146426755652028</v>
      </c>
      <c r="N390">
        <f t="shared" si="181"/>
        <v>1.0727791840007781</v>
      </c>
      <c r="O390">
        <f t="shared" si="181"/>
        <v>0.99103636265763306</v>
      </c>
    </row>
    <row r="391" spans="1:49">
      <c r="A391" s="7" t="s">
        <v>12</v>
      </c>
      <c r="B391">
        <f t="shared" ref="B391:O391" si="182">B390^(1/B379)-1</f>
        <v>3.0000000000000027E-2</v>
      </c>
      <c r="C391">
        <f t="shared" si="182"/>
        <v>2.4850000000000039E-2</v>
      </c>
      <c r="D391">
        <f t="shared" si="182"/>
        <v>2.2275000000000045E-2</v>
      </c>
      <c r="E391">
        <f t="shared" si="182"/>
        <v>1.9700000000000051E-2</v>
      </c>
      <c r="F391">
        <f t="shared" si="182"/>
        <v>1.4549999999999841E-2</v>
      </c>
      <c r="G391">
        <f t="shared" si="182"/>
        <v>9.400000000000075E-3</v>
      </c>
      <c r="H391">
        <f t="shared" si="182"/>
        <v>-8.9999999999990088E-4</v>
      </c>
      <c r="I391">
        <f t="shared" si="182"/>
        <v>2.2499999999999964E-2</v>
      </c>
      <c r="J391">
        <f t="shared" si="182"/>
        <v>1.8637500000000085E-2</v>
      </c>
      <c r="K391">
        <f t="shared" si="182"/>
        <v>1.6706250000000145E-2</v>
      </c>
      <c r="L391">
        <f t="shared" si="182"/>
        <v>1.4774999999999983E-2</v>
      </c>
      <c r="M391">
        <f t="shared" si="182"/>
        <v>1.0912499999999881E-2</v>
      </c>
      <c r="N391">
        <f t="shared" si="182"/>
        <v>7.0500000000000007E-3</v>
      </c>
      <c r="O391">
        <f t="shared" si="182"/>
        <v>-8.9999999999990088E-4</v>
      </c>
    </row>
    <row r="392" spans="1:49">
      <c r="A392" s="7" t="s">
        <v>5</v>
      </c>
      <c r="B392">
        <f t="shared" ref="B392:O392" si="183">$B$3-B391</f>
        <v>-2.7755575615628914E-17</v>
      </c>
      <c r="C392">
        <f t="shared" si="183"/>
        <v>5.1499999999999602E-3</v>
      </c>
      <c r="D392">
        <f t="shared" si="183"/>
        <v>7.7249999999999541E-3</v>
      </c>
      <c r="E392">
        <f t="shared" si="183"/>
        <v>1.0299999999999948E-2</v>
      </c>
      <c r="F392">
        <f t="shared" si="183"/>
        <v>1.5450000000000158E-2</v>
      </c>
      <c r="G392">
        <f t="shared" si="183"/>
        <v>2.0599999999999924E-2</v>
      </c>
      <c r="H392">
        <f t="shared" si="183"/>
        <v>3.08999999999999E-2</v>
      </c>
      <c r="I392">
        <f t="shared" si="183"/>
        <v>7.5000000000000344E-3</v>
      </c>
      <c r="J392">
        <f t="shared" si="183"/>
        <v>1.1362499999999914E-2</v>
      </c>
      <c r="K392">
        <f t="shared" si="183"/>
        <v>1.3293749999999854E-2</v>
      </c>
      <c r="L392">
        <f t="shared" si="183"/>
        <v>1.5225000000000016E-2</v>
      </c>
      <c r="M392">
        <f t="shared" si="183"/>
        <v>1.9087500000000118E-2</v>
      </c>
      <c r="N392">
        <f t="shared" si="183"/>
        <v>2.2949999999999998E-2</v>
      </c>
      <c r="O392">
        <f t="shared" si="183"/>
        <v>3.08999999999999E-2</v>
      </c>
    </row>
    <row r="393" spans="1:49" s="17" customFormat="1">
      <c r="A393" s="17" t="s">
        <v>6</v>
      </c>
      <c r="B393" s="16">
        <f t="shared" ref="B393:O393" si="184">B392/$B$3</f>
        <v>-9.2518585385429718E-16</v>
      </c>
      <c r="C393" s="16">
        <f t="shared" si="184"/>
        <v>0.17166666666666536</v>
      </c>
      <c r="D393" s="16">
        <f t="shared" si="184"/>
        <v>0.25749999999999851</v>
      </c>
      <c r="E393" s="16">
        <f t="shared" si="184"/>
        <v>0.3433333333333316</v>
      </c>
      <c r="F393" s="16">
        <f t="shared" si="184"/>
        <v>0.51500000000000534</v>
      </c>
      <c r="G393" s="16">
        <f t="shared" si="184"/>
        <v>0.6866666666666642</v>
      </c>
      <c r="H393" s="16">
        <f t="shared" si="184"/>
        <v>1.0299999999999967</v>
      </c>
      <c r="I393" s="16">
        <f t="shared" si="184"/>
        <v>0.25000000000000117</v>
      </c>
      <c r="J393" s="16">
        <f t="shared" si="184"/>
        <v>0.37874999999999714</v>
      </c>
      <c r="K393" s="16">
        <f t="shared" si="184"/>
        <v>0.44312499999999516</v>
      </c>
      <c r="L393" s="16">
        <f t="shared" si="184"/>
        <v>0.50750000000000062</v>
      </c>
      <c r="M393" s="16">
        <f t="shared" si="184"/>
        <v>0.63625000000000398</v>
      </c>
      <c r="N393" s="16">
        <f t="shared" si="184"/>
        <v>0.76500000000000001</v>
      </c>
      <c r="O393" s="16">
        <f t="shared" si="184"/>
        <v>1.0299999999999967</v>
      </c>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row>
    <row r="394" spans="1:49" s="17" customFormat="1">
      <c r="A394" s="17" t="s">
        <v>13</v>
      </c>
      <c r="B394" s="18">
        <f>B383/B389*100</f>
        <v>100</v>
      </c>
      <c r="C394" s="18">
        <f t="shared" ref="C394:O394" si="185">C383/C389*100</f>
        <v>105.14029532103552</v>
      </c>
      <c r="D394" s="18">
        <f t="shared" si="185"/>
        <v>107.81888732193859</v>
      </c>
      <c r="E394" s="18">
        <f t="shared" si="185"/>
        <v>110.57273553218792</v>
      </c>
      <c r="F394" s="18">
        <f t="shared" si="185"/>
        <v>116.31552761726883</v>
      </c>
      <c r="G394" s="18">
        <f t="shared" si="185"/>
        <v>122.38811420114111</v>
      </c>
      <c r="H394" s="18">
        <f t="shared" si="185"/>
        <v>135.60717144022652</v>
      </c>
      <c r="I394" s="18">
        <f t="shared" si="185"/>
        <v>107.58186784279262</v>
      </c>
      <c r="J394" s="18">
        <f t="shared" si="185"/>
        <v>111.73150407148107</v>
      </c>
      <c r="K394" s="18">
        <f t="shared" si="185"/>
        <v>113.87209584057632</v>
      </c>
      <c r="L394" s="18">
        <f t="shared" si="185"/>
        <v>116.05788531404293</v>
      </c>
      <c r="M394" s="18">
        <f t="shared" si="185"/>
        <v>120.56925585256822</v>
      </c>
      <c r="N394" s="18">
        <f t="shared" si="185"/>
        <v>125.27427819135859</v>
      </c>
      <c r="O394" s="18">
        <f t="shared" si="185"/>
        <v>135.60717144022652</v>
      </c>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row>
    <row r="396" spans="1:49">
      <c r="A396" s="2" t="s">
        <v>208</v>
      </c>
      <c r="B396"/>
      <c r="C396"/>
      <c r="D396"/>
      <c r="E396"/>
      <c r="F396"/>
      <c r="G396"/>
      <c r="H396"/>
      <c r="I396"/>
      <c r="J396"/>
      <c r="K396"/>
      <c r="L396"/>
      <c r="M396"/>
      <c r="N396"/>
      <c r="O396"/>
    </row>
    <row r="397" spans="1:49">
      <c r="A397" s="7" t="s">
        <v>274</v>
      </c>
      <c r="B397" s="2" t="s">
        <v>74</v>
      </c>
      <c r="C397" s="2" t="s">
        <v>74</v>
      </c>
      <c r="D397" s="2" t="s">
        <v>74</v>
      </c>
      <c r="E397" s="2" t="s">
        <v>74</v>
      </c>
      <c r="F397" s="2" t="s">
        <v>74</v>
      </c>
      <c r="G397" s="2" t="s">
        <v>74</v>
      </c>
      <c r="H397" s="2" t="s">
        <v>74</v>
      </c>
      <c r="I397" s="2" t="s">
        <v>75</v>
      </c>
      <c r="J397" s="2" t="s">
        <v>75</v>
      </c>
      <c r="K397" s="2" t="s">
        <v>75</v>
      </c>
      <c r="L397" s="2" t="s">
        <v>75</v>
      </c>
      <c r="M397" s="2" t="s">
        <v>75</v>
      </c>
      <c r="N397" s="2" t="s">
        <v>75</v>
      </c>
      <c r="O397" s="2" t="s">
        <v>75</v>
      </c>
    </row>
    <row r="398" spans="1:49">
      <c r="A398" s="7" t="s">
        <v>275</v>
      </c>
      <c r="B398" s="2" t="s">
        <v>74</v>
      </c>
      <c r="C398" s="2" t="s">
        <v>74</v>
      </c>
      <c r="D398" s="2" t="s">
        <v>74</v>
      </c>
      <c r="E398" s="2" t="s">
        <v>74</v>
      </c>
      <c r="F398" s="2" t="s">
        <v>74</v>
      </c>
      <c r="G398" s="2" t="s">
        <v>74</v>
      </c>
      <c r="H398" s="2" t="s">
        <v>74</v>
      </c>
      <c r="I398" s="2" t="s">
        <v>75</v>
      </c>
      <c r="J398" s="2" t="s">
        <v>75</v>
      </c>
      <c r="K398" s="2" t="s">
        <v>75</v>
      </c>
      <c r="L398" s="2" t="s">
        <v>75</v>
      </c>
      <c r="M398" s="2" t="s">
        <v>75</v>
      </c>
      <c r="N398" s="2" t="s">
        <v>75</v>
      </c>
      <c r="O398" s="2" t="s">
        <v>75</v>
      </c>
    </row>
    <row r="399" spans="1:49">
      <c r="A399" s="7" t="s">
        <v>29</v>
      </c>
      <c r="B399" s="40">
        <f t="shared" ref="B399:H399" si="186">INDEX(SystemParamValues,MATCH("BasicDivRate",ParamNames,0),MATCH($B$2,SystemNames,0))</f>
        <v>0</v>
      </c>
      <c r="C399" s="40">
        <f t="shared" si="186"/>
        <v>0</v>
      </c>
      <c r="D399" s="40">
        <f t="shared" si="186"/>
        <v>0</v>
      </c>
      <c r="E399" s="40">
        <f t="shared" si="186"/>
        <v>0</v>
      </c>
      <c r="F399" s="40">
        <f t="shared" si="186"/>
        <v>0</v>
      </c>
      <c r="G399" s="40">
        <f t="shared" si="186"/>
        <v>0</v>
      </c>
      <c r="H399" s="40">
        <f t="shared" si="186"/>
        <v>0</v>
      </c>
      <c r="I399" s="40">
        <f t="shared" ref="I399:O399" si="187">INDEX(SystemParamValues,MATCH("HigherDivRate",ParamNames,0),MATCH($B$2,SystemNames,0))</f>
        <v>0.25</v>
      </c>
      <c r="J399" s="40">
        <f t="shared" si="187"/>
        <v>0.25</v>
      </c>
      <c r="K399" s="40">
        <f t="shared" si="187"/>
        <v>0.25</v>
      </c>
      <c r="L399" s="40">
        <f t="shared" si="187"/>
        <v>0.25</v>
      </c>
      <c r="M399" s="40">
        <f t="shared" si="187"/>
        <v>0.25</v>
      </c>
      <c r="N399" s="40">
        <f t="shared" si="187"/>
        <v>0.25</v>
      </c>
      <c r="O399" s="40">
        <f t="shared" si="187"/>
        <v>0.25</v>
      </c>
    </row>
    <row r="400" spans="1:49">
      <c r="A400" s="7" t="s">
        <v>20</v>
      </c>
      <c r="B400" s="40">
        <v>0</v>
      </c>
      <c r="C400" s="40">
        <v>0</v>
      </c>
      <c r="D400" s="40">
        <v>0</v>
      </c>
      <c r="E400" s="40">
        <v>0</v>
      </c>
      <c r="F400" s="40">
        <v>0</v>
      </c>
      <c r="G400" s="40">
        <v>0</v>
      </c>
      <c r="H400" s="40">
        <v>0</v>
      </c>
      <c r="I400" s="40">
        <v>0</v>
      </c>
      <c r="J400" s="40">
        <v>0</v>
      </c>
      <c r="K400" s="40">
        <v>0</v>
      </c>
      <c r="L400" s="40">
        <v>0</v>
      </c>
      <c r="M400" s="40">
        <v>0</v>
      </c>
      <c r="N400" s="40">
        <v>0</v>
      </c>
      <c r="O400" s="40">
        <v>0</v>
      </c>
    </row>
    <row r="401" spans="1:16">
      <c r="A401" s="7" t="s">
        <v>199</v>
      </c>
      <c r="B401" s="40">
        <v>0</v>
      </c>
      <c r="C401" s="40">
        <v>5.0000000000000001E-3</v>
      </c>
      <c r="D401" s="40">
        <v>7.4999999999999997E-3</v>
      </c>
      <c r="E401" s="40">
        <v>0.01</v>
      </c>
      <c r="F401" s="40">
        <v>1.4999999999999999E-2</v>
      </c>
      <c r="G401" s="40">
        <v>0.02</v>
      </c>
      <c r="H401" s="40">
        <v>0.03</v>
      </c>
      <c r="I401" s="40">
        <v>0</v>
      </c>
      <c r="J401" s="40">
        <v>5.0000000000000001E-3</v>
      </c>
      <c r="K401" s="40">
        <v>7.4999999999999997E-3</v>
      </c>
      <c r="L401" s="40">
        <v>0.01</v>
      </c>
      <c r="M401" s="40">
        <v>1.4999999999999999E-2</v>
      </c>
      <c r="N401" s="40">
        <v>0.02</v>
      </c>
      <c r="O401" s="40">
        <v>0.03</v>
      </c>
    </row>
    <row r="402" spans="1:16">
      <c r="A402" s="7" t="s">
        <v>200</v>
      </c>
      <c r="B402" s="7" t="b">
        <f t="shared" ref="B402:O402" si="188">$B$6&gt;(1+$B$5+$B$6)*B401</f>
        <v>1</v>
      </c>
      <c r="C402" s="7" t="b">
        <f t="shared" si="188"/>
        <v>1</v>
      </c>
      <c r="D402" s="7" t="b">
        <f t="shared" si="188"/>
        <v>1</v>
      </c>
      <c r="E402" s="7" t="b">
        <f t="shared" si="188"/>
        <v>1</v>
      </c>
      <c r="F402" s="7" t="b">
        <f t="shared" si="188"/>
        <v>1</v>
      </c>
      <c r="G402" s="7" t="b">
        <f t="shared" si="188"/>
        <v>1</v>
      </c>
      <c r="H402" s="7" t="b">
        <f t="shared" si="188"/>
        <v>0</v>
      </c>
      <c r="I402" s="7" t="b">
        <f t="shared" si="188"/>
        <v>1</v>
      </c>
      <c r="J402" s="7" t="b">
        <f t="shared" si="188"/>
        <v>1</v>
      </c>
      <c r="K402" s="7" t="b">
        <f t="shared" si="188"/>
        <v>1</v>
      </c>
      <c r="L402" s="7" t="b">
        <f t="shared" si="188"/>
        <v>1</v>
      </c>
      <c r="M402" s="7" t="b">
        <f t="shared" si="188"/>
        <v>1</v>
      </c>
      <c r="N402" s="7" t="b">
        <f t="shared" si="188"/>
        <v>1</v>
      </c>
      <c r="O402" s="7" t="b">
        <f t="shared" si="188"/>
        <v>0</v>
      </c>
    </row>
    <row r="403" spans="1:16">
      <c r="A403" s="7" t="s">
        <v>201</v>
      </c>
      <c r="B403" s="7">
        <f t="shared" ref="B403:O403" si="189">IF(B402,B399,0)</f>
        <v>0</v>
      </c>
      <c r="C403" s="7">
        <f t="shared" si="189"/>
        <v>0</v>
      </c>
      <c r="D403" s="7">
        <f t="shared" si="189"/>
        <v>0</v>
      </c>
      <c r="E403" s="7">
        <f t="shared" si="189"/>
        <v>0</v>
      </c>
      <c r="F403" s="7">
        <f t="shared" si="189"/>
        <v>0</v>
      </c>
      <c r="G403" s="7">
        <f t="shared" si="189"/>
        <v>0</v>
      </c>
      <c r="H403" s="7">
        <f t="shared" si="189"/>
        <v>0</v>
      </c>
      <c r="I403" s="7">
        <f t="shared" si="189"/>
        <v>0.25</v>
      </c>
      <c r="J403" s="7">
        <f t="shared" si="189"/>
        <v>0.25</v>
      </c>
      <c r="K403" s="7">
        <f t="shared" si="189"/>
        <v>0.25</v>
      </c>
      <c r="L403" s="7">
        <f t="shared" si="189"/>
        <v>0.25</v>
      </c>
      <c r="M403" s="7">
        <f t="shared" si="189"/>
        <v>0.25</v>
      </c>
      <c r="N403" s="7">
        <f t="shared" si="189"/>
        <v>0.25</v>
      </c>
      <c r="O403" s="7">
        <f t="shared" si="189"/>
        <v>0</v>
      </c>
      <c r="P403" t="s">
        <v>202</v>
      </c>
    </row>
    <row r="404" spans="1:16">
      <c r="A404" s="7" t="s">
        <v>3</v>
      </c>
      <c r="B404" s="40">
        <v>25</v>
      </c>
      <c r="C404" s="40">
        <v>25</v>
      </c>
      <c r="D404" s="40">
        <v>25</v>
      </c>
      <c r="E404" s="40">
        <v>25</v>
      </c>
      <c r="F404" s="40">
        <v>25</v>
      </c>
      <c r="G404" s="40">
        <v>25</v>
      </c>
      <c r="H404" s="40">
        <v>25</v>
      </c>
      <c r="I404" s="40">
        <v>25</v>
      </c>
      <c r="J404" s="40">
        <v>25</v>
      </c>
      <c r="K404" s="40">
        <v>25</v>
      </c>
      <c r="L404" s="40">
        <v>25</v>
      </c>
      <c r="M404" s="40">
        <v>25</v>
      </c>
      <c r="N404" s="40">
        <v>25</v>
      </c>
      <c r="O404" s="40">
        <v>25</v>
      </c>
    </row>
    <row r="405" spans="1:16">
      <c r="A405" s="7" t="s">
        <v>251</v>
      </c>
      <c r="B405" s="1">
        <f>1</f>
        <v>1</v>
      </c>
      <c r="C405" s="1">
        <f>1</f>
        <v>1</v>
      </c>
      <c r="D405" s="1">
        <f>1</f>
        <v>1</v>
      </c>
      <c r="E405" s="1">
        <f>1</f>
        <v>1</v>
      </c>
      <c r="F405" s="1">
        <f>1</f>
        <v>1</v>
      </c>
      <c r="G405" s="1">
        <f>1</f>
        <v>1</v>
      </c>
      <c r="H405" s="1">
        <f>1</f>
        <v>1</v>
      </c>
      <c r="I405" s="1">
        <f>1</f>
        <v>1</v>
      </c>
      <c r="J405" s="1">
        <f>1</f>
        <v>1</v>
      </c>
      <c r="K405" s="1">
        <f>1</f>
        <v>1</v>
      </c>
      <c r="L405" s="1">
        <f>1</f>
        <v>1</v>
      </c>
      <c r="M405" s="1">
        <f>1</f>
        <v>1</v>
      </c>
      <c r="N405" s="1">
        <f>1</f>
        <v>1</v>
      </c>
      <c r="O405" s="1">
        <f>1</f>
        <v>1</v>
      </c>
    </row>
    <row r="406" spans="1:16">
      <c r="A406" s="7" t="s">
        <v>250</v>
      </c>
      <c r="B406" s="1">
        <f t="shared" ref="B406:O406" si="190">(1+$B$3)*(1+$B$4)-1</f>
        <v>5.0599999999999978E-2</v>
      </c>
      <c r="C406" s="1">
        <f t="shared" si="190"/>
        <v>5.0599999999999978E-2</v>
      </c>
      <c r="D406" s="1">
        <f t="shared" si="190"/>
        <v>5.0599999999999978E-2</v>
      </c>
      <c r="E406" s="1">
        <f t="shared" si="190"/>
        <v>5.0599999999999978E-2</v>
      </c>
      <c r="F406" s="1">
        <f t="shared" si="190"/>
        <v>5.0599999999999978E-2</v>
      </c>
      <c r="G406" s="1">
        <f t="shared" si="190"/>
        <v>5.0599999999999978E-2</v>
      </c>
      <c r="H406" s="1">
        <f t="shared" si="190"/>
        <v>5.0599999999999978E-2</v>
      </c>
      <c r="I406" s="1">
        <f t="shared" si="190"/>
        <v>5.0599999999999978E-2</v>
      </c>
      <c r="J406" s="1">
        <f t="shared" si="190"/>
        <v>5.0599999999999978E-2</v>
      </c>
      <c r="K406" s="1">
        <f t="shared" si="190"/>
        <v>5.0599999999999978E-2</v>
      </c>
      <c r="L406" s="1">
        <f t="shared" si="190"/>
        <v>5.0599999999999978E-2</v>
      </c>
      <c r="M406" s="1">
        <f t="shared" si="190"/>
        <v>5.0599999999999978E-2</v>
      </c>
      <c r="N406" s="1">
        <f t="shared" si="190"/>
        <v>5.0599999999999978E-2</v>
      </c>
      <c r="O406" s="1">
        <f t="shared" si="190"/>
        <v>5.0599999999999978E-2</v>
      </c>
    </row>
    <row r="407" spans="1:16">
      <c r="A407" s="7" t="s">
        <v>254</v>
      </c>
      <c r="B407" s="1">
        <f t="shared" ref="B407:O407" si="191">B405*((1+B406)^B404)</f>
        <v>3.4350646224686523</v>
      </c>
      <c r="C407" s="1">
        <f t="shared" si="191"/>
        <v>3.4350646224686523</v>
      </c>
      <c r="D407" s="1">
        <f t="shared" si="191"/>
        <v>3.4350646224686523</v>
      </c>
      <c r="E407" s="1">
        <f t="shared" si="191"/>
        <v>3.4350646224686523</v>
      </c>
      <c r="F407" s="1">
        <f t="shared" si="191"/>
        <v>3.4350646224686523</v>
      </c>
      <c r="G407" s="1">
        <f t="shared" si="191"/>
        <v>3.4350646224686523</v>
      </c>
      <c r="H407" s="1">
        <f t="shared" si="191"/>
        <v>3.4350646224686523</v>
      </c>
      <c r="I407" s="1">
        <f t="shared" si="191"/>
        <v>3.4350646224686523</v>
      </c>
      <c r="J407" s="1">
        <f t="shared" si="191"/>
        <v>3.4350646224686523</v>
      </c>
      <c r="K407" s="1">
        <f t="shared" si="191"/>
        <v>3.4350646224686523</v>
      </c>
      <c r="L407" s="1">
        <f t="shared" si="191"/>
        <v>3.4350646224686523</v>
      </c>
      <c r="M407" s="1">
        <f t="shared" si="191"/>
        <v>3.4350646224686523</v>
      </c>
      <c r="N407" s="1">
        <f t="shared" si="191"/>
        <v>3.4350646224686523</v>
      </c>
      <c r="O407" s="1">
        <f t="shared" si="191"/>
        <v>3.4350646224686523</v>
      </c>
    </row>
    <row r="408" spans="1:16">
      <c r="A408" s="7" t="s">
        <v>258</v>
      </c>
      <c r="B408" s="1">
        <f t="shared" ref="B408:O408" si="192">B407</f>
        <v>3.4350646224686523</v>
      </c>
      <c r="C408" s="1">
        <f t="shared" si="192"/>
        <v>3.4350646224686523</v>
      </c>
      <c r="D408" s="1">
        <f t="shared" si="192"/>
        <v>3.4350646224686523</v>
      </c>
      <c r="E408" s="1">
        <f t="shared" si="192"/>
        <v>3.4350646224686523</v>
      </c>
      <c r="F408" s="1">
        <f t="shared" si="192"/>
        <v>3.4350646224686523</v>
      </c>
      <c r="G408" s="1">
        <f t="shared" si="192"/>
        <v>3.4350646224686523</v>
      </c>
      <c r="H408" s="1">
        <f t="shared" si="192"/>
        <v>3.4350646224686523</v>
      </c>
      <c r="I408" s="1">
        <f t="shared" si="192"/>
        <v>3.4350646224686523</v>
      </c>
      <c r="J408" s="1">
        <f t="shared" si="192"/>
        <v>3.4350646224686523</v>
      </c>
      <c r="K408" s="1">
        <f t="shared" si="192"/>
        <v>3.4350646224686523</v>
      </c>
      <c r="L408" s="1">
        <f t="shared" si="192"/>
        <v>3.4350646224686523</v>
      </c>
      <c r="M408" s="1">
        <f t="shared" si="192"/>
        <v>3.4350646224686523</v>
      </c>
      <c r="N408" s="1">
        <f t="shared" si="192"/>
        <v>3.4350646224686523</v>
      </c>
      <c r="O408" s="1">
        <f t="shared" si="192"/>
        <v>3.4350646224686523</v>
      </c>
    </row>
    <row r="409" spans="1:16">
      <c r="A409" s="7" t="s">
        <v>253</v>
      </c>
      <c r="B409" s="1">
        <f>1</f>
        <v>1</v>
      </c>
      <c r="C409" s="1">
        <f>1</f>
        <v>1</v>
      </c>
      <c r="D409" s="1">
        <f>1</f>
        <v>1</v>
      </c>
      <c r="E409" s="1">
        <f>1</f>
        <v>1</v>
      </c>
      <c r="F409" s="1">
        <f>1</f>
        <v>1</v>
      </c>
      <c r="G409" s="1">
        <f>1</f>
        <v>1</v>
      </c>
      <c r="H409" s="1">
        <f>1</f>
        <v>1</v>
      </c>
      <c r="I409" s="1">
        <f>1</f>
        <v>1</v>
      </c>
      <c r="J409" s="1">
        <f>1</f>
        <v>1</v>
      </c>
      <c r="K409" s="1">
        <f>1</f>
        <v>1</v>
      </c>
      <c r="L409" s="1">
        <f>1</f>
        <v>1</v>
      </c>
      <c r="M409" s="1">
        <f>1</f>
        <v>1</v>
      </c>
      <c r="N409" s="1">
        <f>1</f>
        <v>1</v>
      </c>
      <c r="O409" s="1">
        <f>1</f>
        <v>1</v>
      </c>
    </row>
    <row r="410" spans="1:16">
      <c r="A410" s="7" t="s">
        <v>26</v>
      </c>
      <c r="B410" s="1">
        <f t="shared" ref="B410:O410" si="193">((1-B401*(1-B403))*(1+$B$5+$B$6)-$B$6*B403)-1</f>
        <v>5.0599999999999978E-2</v>
      </c>
      <c r="C410" s="1">
        <f t="shared" si="193"/>
        <v>4.5347000000000026E-2</v>
      </c>
      <c r="D410" s="1">
        <f t="shared" si="193"/>
        <v>4.2720499999999939E-2</v>
      </c>
      <c r="E410" s="1">
        <f t="shared" si="193"/>
        <v>4.0094000000000074E-2</v>
      </c>
      <c r="F410" s="1">
        <f t="shared" si="193"/>
        <v>3.48409999999999E-2</v>
      </c>
      <c r="G410" s="1">
        <f t="shared" si="193"/>
        <v>2.9587999999999948E-2</v>
      </c>
      <c r="H410" s="1">
        <f t="shared" si="193"/>
        <v>1.9082000000000043E-2</v>
      </c>
      <c r="I410" s="1">
        <f t="shared" si="193"/>
        <v>4.2950000000000044E-2</v>
      </c>
      <c r="J410" s="1">
        <f t="shared" si="193"/>
        <v>3.9010250000000024E-2</v>
      </c>
      <c r="K410" s="1">
        <f t="shared" si="193"/>
        <v>3.7040375000000125E-2</v>
      </c>
      <c r="L410" s="1">
        <f t="shared" si="193"/>
        <v>3.5070500000000004E-2</v>
      </c>
      <c r="M410" s="1">
        <f t="shared" si="193"/>
        <v>3.1130749999999985E-2</v>
      </c>
      <c r="N410" s="1">
        <f t="shared" si="193"/>
        <v>2.7190999999999965E-2</v>
      </c>
      <c r="O410" s="1">
        <f t="shared" si="193"/>
        <v>1.9082000000000043E-2</v>
      </c>
    </row>
    <row r="411" spans="1:16">
      <c r="A411" s="7" t="s">
        <v>22</v>
      </c>
      <c r="B411">
        <f t="shared" ref="B411:O411" si="194">B409*((1+B410)^B404)</f>
        <v>3.4350646224686523</v>
      </c>
      <c r="C411">
        <f t="shared" si="194"/>
        <v>3.030483545779135</v>
      </c>
      <c r="D411">
        <f t="shared" si="194"/>
        <v>2.8457569000987428</v>
      </c>
      <c r="E411">
        <f t="shared" si="194"/>
        <v>2.6718666342724928</v>
      </c>
      <c r="F411">
        <f t="shared" si="194"/>
        <v>2.3541854656746701</v>
      </c>
      <c r="G411">
        <f t="shared" si="194"/>
        <v>2.0729403441710939</v>
      </c>
      <c r="H411">
        <f t="shared" si="194"/>
        <v>1.6040882896070241</v>
      </c>
      <c r="I411">
        <f t="shared" si="194"/>
        <v>2.8614569144555184</v>
      </c>
      <c r="J411">
        <f t="shared" si="194"/>
        <v>2.6031296510439832</v>
      </c>
      <c r="K411">
        <f t="shared" si="194"/>
        <v>2.4825135444456854</v>
      </c>
      <c r="L411">
        <f t="shared" si="194"/>
        <v>2.3672726419263932</v>
      </c>
      <c r="M411">
        <f t="shared" si="194"/>
        <v>2.1520059139589227</v>
      </c>
      <c r="N411">
        <f t="shared" si="194"/>
        <v>1.9556004969199194</v>
      </c>
      <c r="O411">
        <f t="shared" si="194"/>
        <v>1.6040882896070241</v>
      </c>
    </row>
    <row r="412" spans="1:16">
      <c r="A412" s="7" t="s">
        <v>203</v>
      </c>
      <c r="B412">
        <f t="shared" ref="B412:O412" si="195">IF(B402,$B$5,$B$5+$B$6-(1+$B$5+$B$6)*B401)</f>
        <v>0.02</v>
      </c>
      <c r="C412">
        <f t="shared" si="195"/>
        <v>0.02</v>
      </c>
      <c r="D412">
        <f t="shared" si="195"/>
        <v>0.02</v>
      </c>
      <c r="E412">
        <f t="shared" si="195"/>
        <v>0.02</v>
      </c>
      <c r="F412">
        <f t="shared" si="195"/>
        <v>0.02</v>
      </c>
      <c r="G412">
        <f t="shared" si="195"/>
        <v>0.02</v>
      </c>
      <c r="H412">
        <f t="shared" si="195"/>
        <v>1.9081999999999981E-2</v>
      </c>
      <c r="I412">
        <f t="shared" si="195"/>
        <v>0.02</v>
      </c>
      <c r="J412">
        <f t="shared" si="195"/>
        <v>0.02</v>
      </c>
      <c r="K412">
        <f t="shared" si="195"/>
        <v>0.02</v>
      </c>
      <c r="L412">
        <f t="shared" si="195"/>
        <v>0.02</v>
      </c>
      <c r="M412">
        <f t="shared" si="195"/>
        <v>0.02</v>
      </c>
      <c r="N412">
        <f t="shared" si="195"/>
        <v>0.02</v>
      </c>
      <c r="O412">
        <f t="shared" si="195"/>
        <v>1.9081999999999981E-2</v>
      </c>
    </row>
    <row r="413" spans="1:16">
      <c r="A413" s="7" t="s">
        <v>23</v>
      </c>
      <c r="B413">
        <f t="shared" ref="B413:O413" si="196">B409*B412*(1-(1+B410)^B404)/(1-(1+B410))</f>
        <v>0.96247613536310406</v>
      </c>
      <c r="C413">
        <f t="shared" si="196"/>
        <v>0.89553158787974241</v>
      </c>
      <c r="D413">
        <f t="shared" si="196"/>
        <v>0.86410828529569905</v>
      </c>
      <c r="E413">
        <f t="shared" si="196"/>
        <v>0.83397347945951505</v>
      </c>
      <c r="F413">
        <f t="shared" si="196"/>
        <v>0.77735166365757236</v>
      </c>
      <c r="G413">
        <f t="shared" si="196"/>
        <v>0.72525371378335524</v>
      </c>
      <c r="H413">
        <f t="shared" si="196"/>
        <v>0.6040882896070221</v>
      </c>
      <c r="I413">
        <f t="shared" si="196"/>
        <v>0.8668018227965153</v>
      </c>
      <c r="J413">
        <f t="shared" si="196"/>
        <v>0.82190175712484914</v>
      </c>
      <c r="K413">
        <f t="shared" si="196"/>
        <v>0.80048517027469646</v>
      </c>
      <c r="L413">
        <f t="shared" si="196"/>
        <v>0.77972805744223384</v>
      </c>
      <c r="M413">
        <f t="shared" si="196"/>
        <v>0.74010803720368012</v>
      </c>
      <c r="N413">
        <f t="shared" si="196"/>
        <v>0.7028799947923362</v>
      </c>
      <c r="O413">
        <f t="shared" si="196"/>
        <v>0.6040882896070221</v>
      </c>
    </row>
    <row r="414" spans="1:16">
      <c r="A414" s="7" t="s">
        <v>21</v>
      </c>
      <c r="B414">
        <f t="shared" ref="B414:O414" si="197">B411-B413*B400</f>
        <v>3.4350646224686523</v>
      </c>
      <c r="C414">
        <f t="shared" si="197"/>
        <v>3.030483545779135</v>
      </c>
      <c r="D414">
        <f t="shared" si="197"/>
        <v>2.8457569000987428</v>
      </c>
      <c r="E414">
        <f t="shared" si="197"/>
        <v>2.6718666342724928</v>
      </c>
      <c r="F414">
        <f t="shared" si="197"/>
        <v>2.3541854656746701</v>
      </c>
      <c r="G414">
        <f t="shared" si="197"/>
        <v>2.0729403441710939</v>
      </c>
      <c r="H414">
        <f t="shared" si="197"/>
        <v>1.6040882896070241</v>
      </c>
      <c r="I414">
        <f t="shared" si="197"/>
        <v>2.8614569144555184</v>
      </c>
      <c r="J414">
        <f t="shared" si="197"/>
        <v>2.6031296510439832</v>
      </c>
      <c r="K414">
        <f t="shared" si="197"/>
        <v>2.4825135444456854</v>
      </c>
      <c r="L414">
        <f t="shared" si="197"/>
        <v>2.3672726419263932</v>
      </c>
      <c r="M414">
        <f t="shared" si="197"/>
        <v>2.1520059139589227</v>
      </c>
      <c r="N414">
        <f t="shared" si="197"/>
        <v>1.9556004969199194</v>
      </c>
      <c r="O414">
        <f t="shared" si="197"/>
        <v>1.6040882896070241</v>
      </c>
    </row>
    <row r="415" spans="1:16">
      <c r="A415" s="7" t="s">
        <v>24</v>
      </c>
      <c r="B415">
        <f t="shared" ref="B415:O415" si="198">B414/((1+$B$4)^B404)</f>
        <v>2.0937779296542129</v>
      </c>
      <c r="C415">
        <f t="shared" si="198"/>
        <v>1.8471732737803828</v>
      </c>
      <c r="D415">
        <f t="shared" si="198"/>
        <v>1.7345766806290444</v>
      </c>
      <c r="E415">
        <f t="shared" si="198"/>
        <v>1.6285851955235762</v>
      </c>
      <c r="F415">
        <f t="shared" si="198"/>
        <v>1.4349487162777044</v>
      </c>
      <c r="G415">
        <f t="shared" si="198"/>
        <v>1.2635211325357978</v>
      </c>
      <c r="H415">
        <f t="shared" si="198"/>
        <v>0.97774133156838805</v>
      </c>
      <c r="I415">
        <f t="shared" si="198"/>
        <v>1.7441463240472361</v>
      </c>
      <c r="J415">
        <f t="shared" si="198"/>
        <v>1.5866878822988151</v>
      </c>
      <c r="K415">
        <f t="shared" si="198"/>
        <v>1.513168641844223</v>
      </c>
      <c r="L415">
        <f t="shared" si="198"/>
        <v>1.4429257542111742</v>
      </c>
      <c r="M415">
        <f t="shared" si="198"/>
        <v>1.3117140381173875</v>
      </c>
      <c r="N415">
        <f t="shared" si="198"/>
        <v>1.1919988732931341</v>
      </c>
      <c r="O415">
        <f t="shared" si="198"/>
        <v>0.97774133156838805</v>
      </c>
    </row>
    <row r="416" spans="1:16">
      <c r="A416" s="7" t="s">
        <v>12</v>
      </c>
      <c r="B416">
        <f t="shared" ref="B416:O416" si="199">B415^(1/B404)-1</f>
        <v>3.0000000000000027E-2</v>
      </c>
      <c r="C416">
        <f t="shared" si="199"/>
        <v>2.4850000000000039E-2</v>
      </c>
      <c r="D416">
        <f t="shared" si="199"/>
        <v>2.2275000000000045E-2</v>
      </c>
      <c r="E416">
        <f t="shared" si="199"/>
        <v>1.9700000000000051E-2</v>
      </c>
      <c r="F416">
        <f t="shared" si="199"/>
        <v>1.4549999999999841E-2</v>
      </c>
      <c r="G416">
        <f t="shared" si="199"/>
        <v>9.3999999999998529E-3</v>
      </c>
      <c r="H416">
        <f t="shared" si="199"/>
        <v>-8.9999999999990088E-4</v>
      </c>
      <c r="I416">
        <f t="shared" si="199"/>
        <v>2.2499999999999964E-2</v>
      </c>
      <c r="J416">
        <f t="shared" si="199"/>
        <v>1.8637500000000085E-2</v>
      </c>
      <c r="K416">
        <f t="shared" si="199"/>
        <v>1.6706250000000145E-2</v>
      </c>
      <c r="L416">
        <f t="shared" si="199"/>
        <v>1.4774999999999983E-2</v>
      </c>
      <c r="M416">
        <f t="shared" si="199"/>
        <v>1.0912499999999881E-2</v>
      </c>
      <c r="N416">
        <f t="shared" si="199"/>
        <v>7.0500000000000007E-3</v>
      </c>
      <c r="O416">
        <f t="shared" si="199"/>
        <v>-8.9999999999990088E-4</v>
      </c>
    </row>
    <row r="417" spans="1:49">
      <c r="A417" s="7" t="s">
        <v>5</v>
      </c>
      <c r="B417">
        <f t="shared" ref="B417:O417" si="200">$B$3-B416</f>
        <v>-2.7755575615628914E-17</v>
      </c>
      <c r="C417">
        <f t="shared" si="200"/>
        <v>5.1499999999999602E-3</v>
      </c>
      <c r="D417">
        <f t="shared" si="200"/>
        <v>7.7249999999999541E-3</v>
      </c>
      <c r="E417">
        <f t="shared" si="200"/>
        <v>1.0299999999999948E-2</v>
      </c>
      <c r="F417">
        <f t="shared" si="200"/>
        <v>1.5450000000000158E-2</v>
      </c>
      <c r="G417">
        <f t="shared" si="200"/>
        <v>2.0600000000000146E-2</v>
      </c>
      <c r="H417">
        <f t="shared" si="200"/>
        <v>3.08999999999999E-2</v>
      </c>
      <c r="I417">
        <f t="shared" si="200"/>
        <v>7.5000000000000344E-3</v>
      </c>
      <c r="J417">
        <f t="shared" si="200"/>
        <v>1.1362499999999914E-2</v>
      </c>
      <c r="K417">
        <f t="shared" si="200"/>
        <v>1.3293749999999854E-2</v>
      </c>
      <c r="L417">
        <f t="shared" si="200"/>
        <v>1.5225000000000016E-2</v>
      </c>
      <c r="M417">
        <f t="shared" si="200"/>
        <v>1.9087500000000118E-2</v>
      </c>
      <c r="N417">
        <f t="shared" si="200"/>
        <v>2.2949999999999998E-2</v>
      </c>
      <c r="O417">
        <f t="shared" si="200"/>
        <v>3.08999999999999E-2</v>
      </c>
    </row>
    <row r="418" spans="1:49" s="17" customFormat="1">
      <c r="A418" s="17" t="s">
        <v>6</v>
      </c>
      <c r="B418" s="16">
        <f t="shared" ref="B418:O418" si="201">B417/$B$3</f>
        <v>-9.2518585385429718E-16</v>
      </c>
      <c r="C418" s="16">
        <f t="shared" si="201"/>
        <v>0.17166666666666536</v>
      </c>
      <c r="D418" s="16">
        <f t="shared" si="201"/>
        <v>0.25749999999999851</v>
      </c>
      <c r="E418" s="16">
        <f t="shared" si="201"/>
        <v>0.3433333333333316</v>
      </c>
      <c r="F418" s="16">
        <f t="shared" si="201"/>
        <v>0.51500000000000534</v>
      </c>
      <c r="G418" s="16">
        <f t="shared" si="201"/>
        <v>0.68666666666667153</v>
      </c>
      <c r="H418" s="16">
        <f t="shared" si="201"/>
        <v>1.0299999999999967</v>
      </c>
      <c r="I418" s="16">
        <f t="shared" si="201"/>
        <v>0.25000000000000117</v>
      </c>
      <c r="J418" s="16">
        <f t="shared" si="201"/>
        <v>0.37874999999999714</v>
      </c>
      <c r="K418" s="16">
        <f t="shared" si="201"/>
        <v>0.44312499999999516</v>
      </c>
      <c r="L418" s="16">
        <f t="shared" si="201"/>
        <v>0.50750000000000062</v>
      </c>
      <c r="M418" s="16">
        <f t="shared" si="201"/>
        <v>0.63625000000000398</v>
      </c>
      <c r="N418" s="16">
        <f t="shared" si="201"/>
        <v>0.76500000000000001</v>
      </c>
      <c r="O418" s="16">
        <f t="shared" si="201"/>
        <v>1.0299999999999967</v>
      </c>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row>
    <row r="419" spans="1:49" s="17" customFormat="1">
      <c r="A419" s="17" t="s">
        <v>13</v>
      </c>
      <c r="B419" s="18">
        <f>B408/B414*100</f>
        <v>100</v>
      </c>
      <c r="C419" s="18">
        <f t="shared" ref="C419:O419" si="202">C408/C414*100</f>
        <v>113.35038024717272</v>
      </c>
      <c r="D419" s="18">
        <f t="shared" si="202"/>
        <v>120.70829459640287</v>
      </c>
      <c r="E419" s="18">
        <f t="shared" si="202"/>
        <v>128.56422466624971</v>
      </c>
      <c r="F419" s="18">
        <f t="shared" si="202"/>
        <v>145.91308427283235</v>
      </c>
      <c r="G419" s="18">
        <f t="shared" si="202"/>
        <v>165.70976739044704</v>
      </c>
      <c r="H419" s="18">
        <f t="shared" si="202"/>
        <v>214.14436130009952</v>
      </c>
      <c r="I419" s="18">
        <f t="shared" si="202"/>
        <v>120.04600192004919</v>
      </c>
      <c r="J419" s="18">
        <f t="shared" si="202"/>
        <v>131.95902943562655</v>
      </c>
      <c r="K419" s="18">
        <f t="shared" si="202"/>
        <v>138.37042823609892</v>
      </c>
      <c r="L419" s="18">
        <f t="shared" si="202"/>
        <v>145.10642169519318</v>
      </c>
      <c r="M419" s="18">
        <f t="shared" si="202"/>
        <v>159.62152335117702</v>
      </c>
      <c r="N419" s="18">
        <f t="shared" si="202"/>
        <v>175.65267690813621</v>
      </c>
      <c r="O419" s="18">
        <f t="shared" si="202"/>
        <v>214.14436130009952</v>
      </c>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row>
  </sheetData>
  <pageMargins left="0.70866141732283472" right="0.70866141732283472" top="0.74803149606299213" bottom="0.74803149606299213" header="0.31496062992125984" footer="0.31496062992125984"/>
  <pageSetup paperSize="9" scale="46" fitToHeight="10" orientation="landscape" r:id="rId1"/>
  <headerFooter>
    <oddHeader>&amp;A</oddHeader>
  </headerFooter>
  <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14"/>
  <sheetViews>
    <sheetView workbookViewId="0"/>
  </sheetViews>
  <sheetFormatPr defaultRowHeight="15"/>
  <cols>
    <col min="1" max="1" width="43.140625" customWidth="1"/>
    <col min="5" max="6" width="15.28515625" bestFit="1" customWidth="1"/>
  </cols>
  <sheetData>
    <row r="1" spans="1:6">
      <c r="A1" s="2" t="s">
        <v>223</v>
      </c>
    </row>
    <row r="2" spans="1:6">
      <c r="B2" t="str">
        <f>Examples!B12</f>
        <v>TEE</v>
      </c>
      <c r="C2" t="str">
        <f>Examples!C12</f>
        <v>TTE</v>
      </c>
      <c r="D2" t="str">
        <f>Examples!D12</f>
        <v>EET</v>
      </c>
      <c r="E2" t="s">
        <v>120</v>
      </c>
      <c r="F2" t="s">
        <v>121</v>
      </c>
    </row>
    <row r="3" spans="1:6">
      <c r="A3" t="str">
        <f>Examples!A13</f>
        <v>Contribution from taxed income</v>
      </c>
      <c r="B3" s="9">
        <f>Examples!B13</f>
        <v>100</v>
      </c>
      <c r="C3" s="9">
        <f>Examples!C13</f>
        <v>100</v>
      </c>
      <c r="D3" s="9">
        <f>Examples!D13</f>
        <v>100</v>
      </c>
      <c r="E3" s="9">
        <f>Examples!C73</f>
        <v>100</v>
      </c>
      <c r="F3" s="9">
        <f>Examples!D73</f>
        <v>100</v>
      </c>
    </row>
    <row r="4" spans="1:6">
      <c r="A4" t="str">
        <f>Examples!A14</f>
        <v>Contribution plus any tax relief</v>
      </c>
      <c r="B4" s="9">
        <f>Examples!B14</f>
        <v>100</v>
      </c>
      <c r="C4" s="9">
        <f>Examples!C14</f>
        <v>100</v>
      </c>
      <c r="D4" s="9">
        <f>Examples!D14</f>
        <v>125</v>
      </c>
      <c r="E4" s="9">
        <f>Examples!C74</f>
        <v>125</v>
      </c>
      <c r="F4" s="9">
        <f>Examples!D74</f>
        <v>166.66666666666669</v>
      </c>
    </row>
    <row r="5" spans="1:6">
      <c r="A5" t="str">
        <f>Examples!A15</f>
        <v>Annual nominal post-tax rate of return</v>
      </c>
      <c r="B5" s="3">
        <f>Examples!B15</f>
        <v>5.0599999999999978E-2</v>
      </c>
      <c r="C5" s="3">
        <f>Examples!C15</f>
        <v>4.0479999999999988E-2</v>
      </c>
      <c r="D5" s="3">
        <f>Examples!D15</f>
        <v>5.0599999999999978E-2</v>
      </c>
      <c r="E5" s="3">
        <f>Examples!C75</f>
        <v>5.0599999999999978E-2</v>
      </c>
      <c r="F5" s="3">
        <f>Examples!D75</f>
        <v>5.0599999999999978E-2</v>
      </c>
    </row>
    <row r="6" spans="1:6">
      <c r="A6" t="str">
        <f>Examples!A16</f>
        <v>Final nominal value after post-tax return</v>
      </c>
      <c r="B6" s="9">
        <f>Examples!B16</f>
        <v>105.06</v>
      </c>
      <c r="C6" s="9">
        <f>Examples!C16</f>
        <v>104.048</v>
      </c>
      <c r="D6" s="9">
        <f>Examples!D16</f>
        <v>131.32499999999999</v>
      </c>
      <c r="E6" s="9">
        <f>Examples!C76</f>
        <v>131.32499999999999</v>
      </c>
      <c r="F6" s="9">
        <f>Examples!D76</f>
        <v>175.10000000000002</v>
      </c>
    </row>
    <row r="7" spans="1:6">
      <c r="A7" t="str">
        <f>Examples!A17</f>
        <v>Final nominal value after any tax on withdrawal</v>
      </c>
      <c r="B7" s="9">
        <f>Examples!B17</f>
        <v>105.06</v>
      </c>
      <c r="C7" s="9">
        <f>Examples!C17</f>
        <v>104.048</v>
      </c>
      <c r="D7" s="9">
        <f>Examples!D17</f>
        <v>105.06</v>
      </c>
      <c r="E7" s="9">
        <f>Examples!C77</f>
        <v>78.794999999999987</v>
      </c>
      <c r="F7" s="9">
        <f>Examples!D77</f>
        <v>140.08000000000001</v>
      </c>
    </row>
    <row r="8" spans="1:6">
      <c r="A8" t="str">
        <f>Examples!A18</f>
        <v>Final real value after tax</v>
      </c>
      <c r="B8" s="9">
        <f>Examples!B18</f>
        <v>103</v>
      </c>
      <c r="C8" s="9">
        <f>Examples!C18</f>
        <v>102.00784313725491</v>
      </c>
      <c r="D8" s="9">
        <f>Examples!D18</f>
        <v>103</v>
      </c>
      <c r="E8" s="9">
        <f>Examples!C78</f>
        <v>77.249999999999986</v>
      </c>
      <c r="F8" s="9">
        <f>Examples!D78</f>
        <v>137.33333333333334</v>
      </c>
    </row>
    <row r="9" spans="1:6">
      <c r="A9" t="str">
        <f>Examples!A19</f>
        <v>Post-tax annual real rate of return</v>
      </c>
      <c r="B9" s="3">
        <f>Examples!B19</f>
        <v>3.0000000000000027E-2</v>
      </c>
      <c r="C9" s="3">
        <f>Examples!C19</f>
        <v>2.0078431372549055E-2</v>
      </c>
      <c r="D9" s="3">
        <f>Examples!D19</f>
        <v>3.0000000000000027E-2</v>
      </c>
      <c r="E9" s="3">
        <f>Examples!C79</f>
        <v>-0.22750000000000015</v>
      </c>
      <c r="F9" s="3">
        <f>Examples!D79</f>
        <v>0.37333333333333352</v>
      </c>
    </row>
    <row r="10" spans="1:6">
      <c r="A10" t="str">
        <f>Examples!A20</f>
        <v>Change in annual real rate of return due to tax</v>
      </c>
      <c r="B10" s="3">
        <f>Examples!B20</f>
        <v>-2.7755575615628914E-17</v>
      </c>
      <c r="C10" s="3">
        <f>Examples!C20</f>
        <v>9.921568627450944E-3</v>
      </c>
      <c r="D10" s="3">
        <f>Examples!D20</f>
        <v>-2.7755575615628914E-17</v>
      </c>
      <c r="E10" s="3">
        <f>Examples!C80</f>
        <v>0.25750000000000017</v>
      </c>
      <c r="F10" s="3">
        <f>Examples!D80</f>
        <v>-0.34333333333333349</v>
      </c>
    </row>
    <row r="11" spans="1:6">
      <c r="A11" t="str">
        <f>Examples!A21</f>
        <v>ETR</v>
      </c>
      <c r="B11" s="3">
        <f>Examples!B21</f>
        <v>-9.2518585385429718E-16</v>
      </c>
      <c r="C11" s="3">
        <f>Examples!C21</f>
        <v>0.33071895424836484</v>
      </c>
      <c r="D11" s="3">
        <f>Examples!D21</f>
        <v>-9.2518585385429718E-16</v>
      </c>
      <c r="E11" s="3">
        <f>Examples!C81</f>
        <v>8.5833333333333393</v>
      </c>
      <c r="F11" s="3">
        <f>Examples!D81</f>
        <v>-11.44444444444445</v>
      </c>
    </row>
    <row r="13" spans="1:6">
      <c r="A13" t="s">
        <v>140</v>
      </c>
    </row>
    <row r="14" spans="1:6">
      <c r="A14" t="s">
        <v>143</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F6"/>
  <sheetViews>
    <sheetView workbookViewId="0"/>
  </sheetViews>
  <sheetFormatPr defaultRowHeight="15"/>
  <cols>
    <col min="1" max="1" width="39" customWidth="1"/>
    <col min="5" max="6" width="15.28515625" bestFit="1" customWidth="1"/>
  </cols>
  <sheetData>
    <row r="1" spans="1:6">
      <c r="A1" s="19" t="s">
        <v>224</v>
      </c>
    </row>
    <row r="2" spans="1:6">
      <c r="B2" t="str">
        <f>Examples!B12</f>
        <v>TEE</v>
      </c>
      <c r="C2" t="str">
        <f>Examples!C12</f>
        <v>TTE</v>
      </c>
      <c r="D2" t="str">
        <f>Examples!D12</f>
        <v>EET</v>
      </c>
      <c r="E2" t="s">
        <v>120</v>
      </c>
      <c r="F2" t="s">
        <v>121</v>
      </c>
    </row>
    <row r="3" spans="1:6">
      <c r="A3" t="str">
        <f>Examples!A22</f>
        <v>Contribution required to match TEE wealth</v>
      </c>
      <c r="B3" s="9">
        <f>Examples!B22</f>
        <v>100</v>
      </c>
      <c r="C3" s="9">
        <f>Examples!C22</f>
        <v>100.97262801783793</v>
      </c>
      <c r="D3" s="9">
        <f>Examples!D22</f>
        <v>100</v>
      </c>
      <c r="E3" s="9">
        <f>Examples!C82</f>
        <v>133.33333333333334</v>
      </c>
      <c r="F3" s="9">
        <f>Examples!D82</f>
        <v>75</v>
      </c>
    </row>
    <row r="5" spans="1:6">
      <c r="A5" t="s">
        <v>140</v>
      </c>
    </row>
    <row r="6" spans="1:6">
      <c r="A6" t="s">
        <v>143</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F12"/>
  <sheetViews>
    <sheetView workbookViewId="0"/>
  </sheetViews>
  <sheetFormatPr defaultRowHeight="15"/>
  <cols>
    <col min="1" max="1" width="16.28515625" customWidth="1"/>
    <col min="2" max="2" width="12.7109375" bestFit="1" customWidth="1"/>
    <col min="3" max="3" width="15.7109375" bestFit="1" customWidth="1"/>
    <col min="4" max="4" width="10.140625" bestFit="1" customWidth="1"/>
    <col min="5" max="6" width="15.28515625" bestFit="1" customWidth="1"/>
  </cols>
  <sheetData>
    <row r="1" spans="1:6">
      <c r="A1" s="19" t="s">
        <v>225</v>
      </c>
    </row>
    <row r="2" spans="1:6">
      <c r="B2" t="s">
        <v>7</v>
      </c>
      <c r="C2" t="s">
        <v>130</v>
      </c>
      <c r="D2" t="s">
        <v>131</v>
      </c>
      <c r="E2" t="s">
        <v>120</v>
      </c>
      <c r="F2" t="s">
        <v>121</v>
      </c>
    </row>
    <row r="3" spans="1:6">
      <c r="A3" t="s">
        <v>122</v>
      </c>
      <c r="B3" s="9"/>
      <c r="C3" s="9"/>
      <c r="D3" s="9"/>
      <c r="E3" s="9"/>
      <c r="F3" s="9"/>
    </row>
    <row r="4" spans="1:6">
      <c r="A4" t="s">
        <v>124</v>
      </c>
      <c r="B4" s="3">
        <f>Examples!B35</f>
        <v>-9.2518585385429718E-16</v>
      </c>
      <c r="C4" s="3">
        <f>Examples!C35</f>
        <v>0.33071895424836484</v>
      </c>
      <c r="D4" s="3">
        <f>Examples!D35</f>
        <v>-9.2518585385429718E-16</v>
      </c>
      <c r="E4" s="3">
        <f>Examples!C97</f>
        <v>8.5833333333333393</v>
      </c>
      <c r="F4" s="3">
        <f>Examples!D97</f>
        <v>-11.44444444444445</v>
      </c>
    </row>
    <row r="5" spans="1:6">
      <c r="A5" t="s">
        <v>125</v>
      </c>
      <c r="B5" s="3">
        <f>Examples!E35</f>
        <v>-9.2518585385429718E-16</v>
      </c>
      <c r="C5" s="3">
        <f>Examples!F35</f>
        <v>0.33071895424836484</v>
      </c>
      <c r="D5" s="3">
        <f>Examples!G35</f>
        <v>-9.2518585385429718E-16</v>
      </c>
      <c r="E5" s="3">
        <f>Examples!G97</f>
        <v>0.97363641336781315</v>
      </c>
      <c r="F5" s="3">
        <f>Examples!H97</f>
        <v>-1.002052974456777</v>
      </c>
    </row>
    <row r="6" spans="1:6">
      <c r="A6" t="s">
        <v>126</v>
      </c>
      <c r="B6" s="3">
        <f>Examples!H35</f>
        <v>-9.2518585385429718E-16</v>
      </c>
      <c r="C6" s="3">
        <f>Examples!I35</f>
        <v>0.33071895424836484</v>
      </c>
      <c r="D6" s="3">
        <f>Examples!J35</f>
        <v>-9.2518585385429718E-16</v>
      </c>
      <c r="E6" s="3">
        <f>Examples!K97</f>
        <v>0.39281890569549766</v>
      </c>
      <c r="F6" s="3">
        <f>Examples!L97</f>
        <v>-0.39736529207984783</v>
      </c>
    </row>
    <row r="7" spans="1:6">
      <c r="A7" t="s">
        <v>123</v>
      </c>
    </row>
    <row r="8" spans="1:6">
      <c r="A8" t="s">
        <v>124</v>
      </c>
      <c r="B8" s="9">
        <f>Examples!B36</f>
        <v>100</v>
      </c>
      <c r="C8" s="9">
        <f>Examples!C36</f>
        <v>100.97262801783793</v>
      </c>
      <c r="D8" s="9">
        <f>Examples!D36</f>
        <v>100</v>
      </c>
      <c r="E8" s="9">
        <f>Examples!C98</f>
        <v>133.33333333333334</v>
      </c>
      <c r="F8" s="9">
        <f>Examples!D98</f>
        <v>75</v>
      </c>
    </row>
    <row r="9" spans="1:6">
      <c r="A9" t="s">
        <v>125</v>
      </c>
      <c r="B9" s="9">
        <f>Examples!E36</f>
        <v>100</v>
      </c>
      <c r="C9" s="9">
        <f>Examples!F36</f>
        <v>110.16321402634198</v>
      </c>
      <c r="D9" s="9">
        <f>Examples!G36</f>
        <v>100</v>
      </c>
      <c r="E9" s="9">
        <f>Examples!G98</f>
        <v>133.33333333333334</v>
      </c>
      <c r="F9" s="9">
        <f>Examples!H98</f>
        <v>74.999999999999986</v>
      </c>
    </row>
    <row r="10" spans="1:6">
      <c r="A10" t="s">
        <v>126</v>
      </c>
      <c r="B10" s="9">
        <f>Examples!H36</f>
        <v>100</v>
      </c>
      <c r="C10" s="9">
        <f>Examples!I36</f>
        <v>127.37714048106967</v>
      </c>
      <c r="D10" s="9">
        <f>Examples!J36</f>
        <v>99.999999999999986</v>
      </c>
      <c r="E10" s="9">
        <f>Examples!K98</f>
        <v>133.33333333333334</v>
      </c>
      <c r="F10" s="9">
        <f>Examples!L98</f>
        <v>75</v>
      </c>
    </row>
    <row r="12" spans="1:6">
      <c r="A12" t="s">
        <v>141</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12"/>
  <sheetViews>
    <sheetView workbookViewId="0"/>
  </sheetViews>
  <sheetFormatPr defaultRowHeight="15"/>
  <cols>
    <col min="1" max="1" width="16.28515625" customWidth="1"/>
    <col min="2" max="2" width="12.7109375" bestFit="1" customWidth="1"/>
    <col min="3" max="3" width="15.7109375" bestFit="1" customWidth="1"/>
    <col min="4" max="4" width="10.140625" bestFit="1" customWidth="1"/>
    <col min="5" max="6" width="15.28515625" bestFit="1" customWidth="1"/>
  </cols>
  <sheetData>
    <row r="1" spans="1:6">
      <c r="A1" s="19" t="s">
        <v>226</v>
      </c>
    </row>
    <row r="2" spans="1:6">
      <c r="B2" t="s">
        <v>7</v>
      </c>
      <c r="C2" t="s">
        <v>130</v>
      </c>
      <c r="D2" t="s">
        <v>131</v>
      </c>
      <c r="E2" t="s">
        <v>120</v>
      </c>
      <c r="F2" t="s">
        <v>121</v>
      </c>
    </row>
    <row r="3" spans="1:6">
      <c r="A3" t="s">
        <v>122</v>
      </c>
      <c r="B3" s="9"/>
      <c r="C3" s="9"/>
      <c r="D3" s="9"/>
      <c r="E3" s="9"/>
      <c r="F3" s="9"/>
    </row>
    <row r="4" spans="1:6">
      <c r="A4" t="s">
        <v>127</v>
      </c>
      <c r="B4" s="3">
        <f>Examples!B65</f>
        <v>-9.2518585385429718E-16</v>
      </c>
      <c r="C4" s="3">
        <f>Examples!C65</f>
        <v>0.19999999999999926</v>
      </c>
      <c r="D4" s="3">
        <f>Examples!D65</f>
        <v>-9.2518585385429718E-16</v>
      </c>
      <c r="E4" s="3">
        <f>Examples!C114</f>
        <v>0.97363641336781315</v>
      </c>
      <c r="F4" s="3">
        <f>Examples!D114</f>
        <v>-1.002052974456777</v>
      </c>
    </row>
    <row r="5" spans="1:6">
      <c r="A5" t="s">
        <v>128</v>
      </c>
      <c r="B5" s="3">
        <f>Examples!E65</f>
        <v>-9.2518585385429718E-16</v>
      </c>
      <c r="C5" s="3">
        <f>Examples!F65</f>
        <v>0.33071895424836484</v>
      </c>
      <c r="D5" s="3">
        <f>Examples!G65</f>
        <v>-9.2518585385429718E-16</v>
      </c>
      <c r="E5" s="3">
        <f>Examples!G114</f>
        <v>0.97363641336781315</v>
      </c>
      <c r="F5" s="3">
        <f>Examples!H114</f>
        <v>-1.002052974456777</v>
      </c>
    </row>
    <row r="6" spans="1:6">
      <c r="A6" t="s">
        <v>129</v>
      </c>
      <c r="B6" s="3">
        <f>Examples!H65</f>
        <v>-9.2518585385429718E-16</v>
      </c>
      <c r="C6" s="3">
        <f>Examples!I65</f>
        <v>0.45641025641025479</v>
      </c>
      <c r="D6" s="3">
        <f>Examples!J65</f>
        <v>-9.2518585385429718E-16</v>
      </c>
      <c r="E6" s="3">
        <f>Examples!K114</f>
        <v>0.97363641336780571</v>
      </c>
      <c r="F6" s="3">
        <f>Examples!L114</f>
        <v>-1.0020529744567843</v>
      </c>
    </row>
    <row r="7" spans="1:6">
      <c r="A7" t="s">
        <v>123</v>
      </c>
    </row>
    <row r="8" spans="1:6">
      <c r="A8" t="s">
        <v>127</v>
      </c>
      <c r="B8" s="9">
        <f>Examples!B66</f>
        <v>100</v>
      </c>
      <c r="C8" s="9">
        <f>Examples!C66</f>
        <v>106.01630915507488</v>
      </c>
      <c r="D8" s="9">
        <f>Examples!D66</f>
        <v>100</v>
      </c>
      <c r="E8" s="9">
        <f>Examples!C115</f>
        <v>133.33333333333331</v>
      </c>
      <c r="F8" s="9">
        <f>Examples!D115</f>
        <v>75</v>
      </c>
    </row>
    <row r="9" spans="1:6">
      <c r="A9" t="s">
        <v>128</v>
      </c>
      <c r="B9" s="9">
        <f>Examples!E66</f>
        <v>100</v>
      </c>
      <c r="C9" s="9">
        <f>Examples!F66</f>
        <v>110.16321402634198</v>
      </c>
      <c r="D9" s="9">
        <f>Examples!G66</f>
        <v>100</v>
      </c>
      <c r="E9" s="9">
        <f>Examples!G115</f>
        <v>133.33333333333334</v>
      </c>
      <c r="F9" s="9">
        <f>Examples!H115</f>
        <v>74.999999999999986</v>
      </c>
    </row>
    <row r="10" spans="1:6">
      <c r="A10" t="s">
        <v>129</v>
      </c>
      <c r="B10" s="9">
        <f>Examples!H66</f>
        <v>100</v>
      </c>
      <c r="C10" s="9">
        <f>Examples!I66</f>
        <v>114.31944830579894</v>
      </c>
      <c r="D10" s="9">
        <f>Examples!J66</f>
        <v>100</v>
      </c>
      <c r="E10" s="9">
        <f>Examples!K115</f>
        <v>133.33333333333334</v>
      </c>
      <c r="F10" s="9">
        <f>Examples!L115</f>
        <v>75</v>
      </c>
    </row>
    <row r="12" spans="1:6">
      <c r="A12" t="s">
        <v>141</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D19"/>
  <sheetViews>
    <sheetView workbookViewId="0"/>
  </sheetViews>
  <sheetFormatPr defaultRowHeight="15"/>
  <cols>
    <col min="1" max="1" width="33.140625" customWidth="1"/>
    <col min="2" max="2" width="11.5703125" bestFit="1" customWidth="1"/>
  </cols>
  <sheetData>
    <row r="1" spans="1:4">
      <c r="A1" s="19" t="s">
        <v>227</v>
      </c>
    </row>
    <row r="2" spans="1:4">
      <c r="C2" t="s">
        <v>6</v>
      </c>
    </row>
    <row r="3" spans="1:4">
      <c r="A3" t="s">
        <v>132</v>
      </c>
      <c r="B3" t="s">
        <v>162</v>
      </c>
      <c r="C3" s="3">
        <v>0</v>
      </c>
    </row>
    <row r="4" spans="1:4">
      <c r="A4" t="s">
        <v>133</v>
      </c>
      <c r="B4" t="s">
        <v>162</v>
      </c>
      <c r="C4" s="3">
        <f>'Cash deposits'!B22</f>
        <v>0.33071895424836484</v>
      </c>
    </row>
    <row r="5" spans="1:4">
      <c r="A5" t="s">
        <v>134</v>
      </c>
      <c r="B5" t="s">
        <v>164</v>
      </c>
      <c r="C5" s="3">
        <f>'Employee pension contributions'!C39</f>
        <v>-0.20877674602831353</v>
      </c>
    </row>
    <row r="6" spans="1:4">
      <c r="B6" t="s">
        <v>165</v>
      </c>
      <c r="C6" s="3">
        <f>'Employee pension contributions'!D39</f>
        <v>-8.3358845080735988E-2</v>
      </c>
    </row>
    <row r="7" spans="1:4">
      <c r="A7" t="s">
        <v>135</v>
      </c>
      <c r="B7" t="s">
        <v>164</v>
      </c>
      <c r="C7" s="3">
        <f>'Employer pension contributions'!C43</f>
        <v>-1.2315343678826298</v>
      </c>
    </row>
    <row r="8" spans="1:4">
      <c r="B8" t="s">
        <v>165</v>
      </c>
      <c r="C8" s="3">
        <f>'Employer pension contributions'!D43</f>
        <v>-0.48741184709152807</v>
      </c>
    </row>
    <row r="9" spans="1:4">
      <c r="A9" t="s">
        <v>136</v>
      </c>
      <c r="B9" t="s">
        <v>162</v>
      </c>
      <c r="C9" s="3">
        <v>0</v>
      </c>
    </row>
    <row r="10" spans="1:4">
      <c r="A10" t="s">
        <v>138</v>
      </c>
      <c r="B10" t="s">
        <v>164</v>
      </c>
      <c r="C10" s="3">
        <f>'Rental housing owned outright'!C41</f>
        <v>0.29875645855766503</v>
      </c>
      <c r="D10" t="s">
        <v>148</v>
      </c>
    </row>
    <row r="11" spans="1:4">
      <c r="B11" t="s">
        <v>165</v>
      </c>
      <c r="C11" s="3">
        <f>'Rental housing owned outright'!D41</f>
        <v>0.27523186309136582</v>
      </c>
      <c r="D11" t="s">
        <v>148</v>
      </c>
    </row>
    <row r="12" spans="1:4">
      <c r="A12" t="s">
        <v>166</v>
      </c>
      <c r="B12" t="s">
        <v>163</v>
      </c>
      <c r="C12" s="3">
        <f>'Shares outside an ISA'!B41</f>
        <v>0.11764705882353252</v>
      </c>
      <c r="D12" t="s">
        <v>148</v>
      </c>
    </row>
    <row r="13" spans="1:4">
      <c r="B13" t="s">
        <v>164</v>
      </c>
      <c r="C13" s="3">
        <f>'Shares outside an ISA'!C41</f>
        <v>9.6371382122438981E-2</v>
      </c>
      <c r="D13" t="s">
        <v>148</v>
      </c>
    </row>
    <row r="14" spans="1:4">
      <c r="B14" t="s">
        <v>165</v>
      </c>
      <c r="C14" s="3">
        <f>'Shares outside an ISA'!D41</f>
        <v>7.0997518849431437E-2</v>
      </c>
      <c r="D14" t="s">
        <v>148</v>
      </c>
    </row>
    <row r="16" spans="1:4">
      <c r="A16" t="s">
        <v>142</v>
      </c>
    </row>
    <row r="18" spans="1:4">
      <c r="A18" t="s">
        <v>171</v>
      </c>
      <c r="B18" t="s">
        <v>164</v>
      </c>
      <c r="C18" s="3">
        <f>'Rental housing with mortgage'!K221</f>
        <v>0.27096483545247241</v>
      </c>
      <c r="D18" t="s">
        <v>148</v>
      </c>
    </row>
    <row r="19" spans="1:4">
      <c r="B19" t="s">
        <v>165</v>
      </c>
      <c r="C19" s="3">
        <f>'Rental housing with mortgage'!K246</f>
        <v>0.23658967296458872</v>
      </c>
      <c r="D19" t="s">
        <v>148</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D19"/>
  <sheetViews>
    <sheetView workbookViewId="0"/>
  </sheetViews>
  <sheetFormatPr defaultRowHeight="15"/>
  <cols>
    <col min="1" max="1" width="33.28515625" customWidth="1"/>
    <col min="2" max="2" width="11.5703125" bestFit="1" customWidth="1"/>
  </cols>
  <sheetData>
    <row r="1" spans="1:4">
      <c r="A1" s="19" t="s">
        <v>228</v>
      </c>
    </row>
    <row r="2" spans="1:4">
      <c r="C2" t="s">
        <v>139</v>
      </c>
    </row>
    <row r="3" spans="1:4">
      <c r="A3" t="s">
        <v>132</v>
      </c>
      <c r="B3" t="s">
        <v>162</v>
      </c>
      <c r="C3" s="9">
        <v>100</v>
      </c>
    </row>
    <row r="4" spans="1:4">
      <c r="A4" t="s">
        <v>133</v>
      </c>
      <c r="B4" t="s">
        <v>163</v>
      </c>
      <c r="C4" s="9">
        <f>'Cash deposits'!B39</f>
        <v>100.97262801783791</v>
      </c>
    </row>
    <row r="5" spans="1:4">
      <c r="B5" t="s">
        <v>164</v>
      </c>
      <c r="C5" s="9">
        <f>'Cash deposits'!C39</f>
        <v>110.16321402634195</v>
      </c>
    </row>
    <row r="6" spans="1:4">
      <c r="B6" t="s">
        <v>165</v>
      </c>
      <c r="C6" s="9">
        <f>'Cash deposits'!D39</f>
        <v>127.37714048106967</v>
      </c>
    </row>
    <row r="7" spans="1:4">
      <c r="A7" t="s">
        <v>134</v>
      </c>
      <c r="B7" t="s">
        <v>162</v>
      </c>
      <c r="C7" s="9">
        <f>'Employee pension contributions'!B40</f>
        <v>94.117647058823522</v>
      </c>
    </row>
    <row r="8" spans="1:4">
      <c r="A8" t="s">
        <v>135</v>
      </c>
      <c r="B8" t="s">
        <v>162</v>
      </c>
      <c r="C8" s="9">
        <f>'Employer pension contributions'!B44</f>
        <v>70.298769771528981</v>
      </c>
    </row>
    <row r="9" spans="1:4">
      <c r="A9" t="s">
        <v>136</v>
      </c>
      <c r="B9" t="s">
        <v>162</v>
      </c>
      <c r="C9" s="9">
        <v>100</v>
      </c>
    </row>
    <row r="10" spans="1:4">
      <c r="A10" t="s">
        <v>138</v>
      </c>
      <c r="B10" t="s">
        <v>164</v>
      </c>
      <c r="C10" s="9">
        <f>'Rental housing owned outright'!C42</f>
        <v>109.13301223367475</v>
      </c>
      <c r="D10" t="s">
        <v>148</v>
      </c>
    </row>
    <row r="11" spans="1:4">
      <c r="B11" t="s">
        <v>165</v>
      </c>
      <c r="C11" s="9">
        <f>'Rental housing owned outright'!D42</f>
        <v>122.28927585133098</v>
      </c>
      <c r="D11" t="s">
        <v>148</v>
      </c>
    </row>
    <row r="12" spans="1:4">
      <c r="A12" t="s">
        <v>166</v>
      </c>
      <c r="B12" t="s">
        <v>163</v>
      </c>
      <c r="C12" s="9">
        <f>'Shares outside an ISA'!B42</f>
        <v>100.34383954154728</v>
      </c>
      <c r="D12" t="s">
        <v>148</v>
      </c>
    </row>
    <row r="13" spans="1:4">
      <c r="B13" t="s">
        <v>164</v>
      </c>
      <c r="C13" s="9">
        <f>'Shares outside an ISA'!C42</f>
        <v>102.85075828899524</v>
      </c>
      <c r="D13" t="s">
        <v>148</v>
      </c>
    </row>
    <row r="14" spans="1:4">
      <c r="B14" t="s">
        <v>165</v>
      </c>
      <c r="C14" s="9">
        <f>'Shares outside an ISA'!D42</f>
        <v>105.31132195609739</v>
      </c>
      <c r="D14" t="s">
        <v>148</v>
      </c>
    </row>
    <row r="15" spans="1:4">
      <c r="C15" s="3"/>
    </row>
    <row r="16" spans="1:4">
      <c r="A16" t="s">
        <v>142</v>
      </c>
      <c r="C16" s="3"/>
    </row>
    <row r="17" spans="1:4">
      <c r="C17" s="3"/>
    </row>
    <row r="18" spans="1:4">
      <c r="A18" t="s">
        <v>171</v>
      </c>
      <c r="B18" t="s">
        <v>164</v>
      </c>
      <c r="C18" s="9">
        <f>'Rental housing with mortgage'!K222</f>
        <v>108.24585374581541</v>
      </c>
      <c r="D18" t="s">
        <v>148</v>
      </c>
    </row>
    <row r="19" spans="1:4">
      <c r="B19" t="s">
        <v>165</v>
      </c>
      <c r="C19" s="9">
        <f>'Rental housing with mortgage'!K247</f>
        <v>118.87119685614482</v>
      </c>
      <c r="D19" t="s">
        <v>148</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19"/>
  <sheetViews>
    <sheetView workbookViewId="0"/>
  </sheetViews>
  <sheetFormatPr defaultRowHeight="15"/>
  <cols>
    <col min="1" max="1" width="32.140625" customWidth="1"/>
    <col min="2" max="2" width="11.5703125" bestFit="1" customWidth="1"/>
  </cols>
  <sheetData>
    <row r="1" spans="1:6">
      <c r="A1" s="19" t="s">
        <v>229</v>
      </c>
    </row>
    <row r="2" spans="1:6">
      <c r="B2" t="s">
        <v>0</v>
      </c>
      <c r="C2" s="3">
        <v>0</v>
      </c>
      <c r="D2" s="3">
        <v>0.02</v>
      </c>
      <c r="E2" s="3">
        <v>0.04</v>
      </c>
    </row>
    <row r="3" spans="1:6">
      <c r="A3" t="s">
        <v>132</v>
      </c>
      <c r="B3" t="s">
        <v>162</v>
      </c>
      <c r="C3" s="3">
        <v>0</v>
      </c>
      <c r="D3" s="3">
        <v>0</v>
      </c>
      <c r="E3" s="3">
        <v>0</v>
      </c>
    </row>
    <row r="4" spans="1:6">
      <c r="A4" t="s">
        <v>133</v>
      </c>
      <c r="B4" t="s">
        <v>162</v>
      </c>
      <c r="C4" s="3">
        <f>'Cash deposits'!B72</f>
        <v>0.19999999999999926</v>
      </c>
      <c r="D4" s="3">
        <f>'Cash deposits'!C72</f>
        <v>0.33071895424836484</v>
      </c>
      <c r="E4" s="3">
        <f>'Cash deposits'!D72</f>
        <v>0.45641025641025479</v>
      </c>
    </row>
    <row r="5" spans="1:6">
      <c r="A5" t="s">
        <v>134</v>
      </c>
      <c r="B5" t="s">
        <v>164</v>
      </c>
      <c r="C5" s="3">
        <f>'Employee pension contributions'!B90</f>
        <v>-0.20877674602832094</v>
      </c>
      <c r="D5" s="3">
        <f>'Employee pension contributions'!C90</f>
        <v>-0.20877674602831353</v>
      </c>
      <c r="E5" s="3">
        <f>'Employee pension contributions'!D90</f>
        <v>-0.20877674602832094</v>
      </c>
    </row>
    <row r="6" spans="1:6">
      <c r="B6" t="s">
        <v>165</v>
      </c>
      <c r="C6" s="3">
        <f>'Employee pension contributions'!B107</f>
        <v>-8.3358845080735988E-2</v>
      </c>
      <c r="D6" s="3">
        <f>'Employee pension contributions'!C107</f>
        <v>-8.3358845080735988E-2</v>
      </c>
      <c r="E6" s="3">
        <f>'Employee pension contributions'!D107</f>
        <v>-8.3358845080735988E-2</v>
      </c>
    </row>
    <row r="7" spans="1:6">
      <c r="A7" t="s">
        <v>135</v>
      </c>
      <c r="B7" t="s">
        <v>164</v>
      </c>
      <c r="C7" s="3">
        <f>'Employer pension contributions'!B94</f>
        <v>-1.2315343678826298</v>
      </c>
      <c r="D7" s="3">
        <f>'Employer pension contributions'!C94</f>
        <v>-1.2315343678826298</v>
      </c>
      <c r="E7" s="3">
        <f>'Employer pension contributions'!D94</f>
        <v>-1.2315343678826298</v>
      </c>
    </row>
    <row r="8" spans="1:6">
      <c r="B8" t="s">
        <v>165</v>
      </c>
      <c r="C8" s="3">
        <f>'Employer pension contributions'!B111</f>
        <v>-0.48741184709152807</v>
      </c>
      <c r="D8" s="3">
        <f>'Employer pension contributions'!C111</f>
        <v>-0.48741184709152807</v>
      </c>
      <c r="E8" s="3">
        <f>'Employer pension contributions'!D111</f>
        <v>-0.48741184709152807</v>
      </c>
    </row>
    <row r="9" spans="1:6">
      <c r="A9" t="s">
        <v>136</v>
      </c>
      <c r="B9" t="s">
        <v>162</v>
      </c>
      <c r="C9" s="3">
        <v>0</v>
      </c>
      <c r="D9" s="3">
        <v>0</v>
      </c>
      <c r="E9" s="3">
        <v>0</v>
      </c>
    </row>
    <row r="10" spans="1:6">
      <c r="A10" t="s">
        <v>138</v>
      </c>
      <c r="B10" t="s">
        <v>164</v>
      </c>
      <c r="C10" s="3">
        <f>'Rental housing owned outright'!B101</f>
        <v>0.19999999999999926</v>
      </c>
      <c r="D10" s="3">
        <f>'Rental housing owned outright'!C101</f>
        <v>0.29875645855766503</v>
      </c>
      <c r="E10" s="3">
        <f>'Rental housing owned outright'!D101</f>
        <v>0.38096258522152537</v>
      </c>
      <c r="F10" t="s">
        <v>148</v>
      </c>
    </row>
    <row r="11" spans="1:6">
      <c r="B11" t="s">
        <v>165</v>
      </c>
      <c r="C11" s="3">
        <f>'Rental housing owned outright'!B121</f>
        <v>0.19999999999999926</v>
      </c>
      <c r="D11" s="3">
        <f>'Rental housing owned outright'!C121</f>
        <v>0.27523186309136582</v>
      </c>
      <c r="E11" s="3">
        <f>'Rental housing owned outright'!D121</f>
        <v>0.32532371072232041</v>
      </c>
      <c r="F11" t="s">
        <v>148</v>
      </c>
    </row>
    <row r="12" spans="1:6">
      <c r="A12" t="s">
        <v>137</v>
      </c>
      <c r="B12" t="s">
        <v>163</v>
      </c>
      <c r="C12" s="3">
        <f>'Shares outside an ISA'!B81</f>
        <v>-9.2518585385429718E-16</v>
      </c>
      <c r="D12" s="3">
        <f>'Shares outside an ISA'!C81</f>
        <v>0.11764705882353252</v>
      </c>
      <c r="E12" s="3">
        <f>'Shares outside an ISA'!D81</f>
        <v>0.23076923076923347</v>
      </c>
      <c r="F12" t="s">
        <v>148</v>
      </c>
    </row>
    <row r="13" spans="1:6">
      <c r="B13" t="s">
        <v>164</v>
      </c>
      <c r="C13" s="3">
        <f>'Shares outside an ISA'!B101</f>
        <v>-9.2518585385429718E-16</v>
      </c>
      <c r="D13" s="3">
        <f>'Shares outside an ISA'!C101</f>
        <v>9.6371382122438981E-2</v>
      </c>
      <c r="E13" s="3">
        <f>'Shares outside an ISA'!D101</f>
        <v>0.17670061417827029</v>
      </c>
      <c r="F13" t="s">
        <v>148</v>
      </c>
    </row>
    <row r="14" spans="1:6">
      <c r="B14" t="s">
        <v>165</v>
      </c>
      <c r="C14" s="3">
        <f>'Shares outside an ISA'!B121</f>
        <v>-9.2518585385429718E-16</v>
      </c>
      <c r="D14" s="3">
        <f>'Shares outside an ISA'!C121</f>
        <v>7.0997518849431437E-2</v>
      </c>
      <c r="E14" s="3">
        <f>'Shares outside an ISA'!D121</f>
        <v>0.1188000555106881</v>
      </c>
      <c r="F14" t="s">
        <v>148</v>
      </c>
    </row>
    <row r="16" spans="1:6">
      <c r="A16" t="s">
        <v>142</v>
      </c>
    </row>
    <row r="18" spans="1:5">
      <c r="A18" t="s">
        <v>171</v>
      </c>
      <c r="B18" t="s">
        <v>164</v>
      </c>
      <c r="C18" s="3">
        <f>'Rental housing with mortgage'!B122</f>
        <v>0.19999999999999926</v>
      </c>
      <c r="D18" s="3">
        <f>'Rental housing with mortgage'!C122</f>
        <v>0.27096483545247241</v>
      </c>
      <c r="E18" s="3">
        <f>'Rental housing with mortgage'!D122</f>
        <v>0.31881413571268524</v>
      </c>
    </row>
    <row r="19" spans="1:5">
      <c r="B19" t="s">
        <v>165</v>
      </c>
      <c r="C19" s="3">
        <f>'Rental housing with mortgage'!B146</f>
        <v>0.19999999999999926</v>
      </c>
      <c r="D19" s="3">
        <f>'Rental housing with mortgage'!C146</f>
        <v>0.23658967296458872</v>
      </c>
      <c r="E19" s="3">
        <f>'Rental housing with mortgage'!D146</f>
        <v>0.24688820539474171</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F19"/>
  <sheetViews>
    <sheetView workbookViewId="0"/>
  </sheetViews>
  <sheetFormatPr defaultRowHeight="15"/>
  <cols>
    <col min="1" max="1" width="31.140625" customWidth="1"/>
    <col min="2" max="2" width="11.5703125" bestFit="1" customWidth="1"/>
  </cols>
  <sheetData>
    <row r="1" spans="1:6">
      <c r="A1" s="19" t="s">
        <v>230</v>
      </c>
    </row>
    <row r="2" spans="1:6">
      <c r="B2" t="s">
        <v>0</v>
      </c>
      <c r="C2" s="3">
        <v>0</v>
      </c>
      <c r="D2" s="3">
        <v>0.02</v>
      </c>
      <c r="E2" s="3">
        <v>0.04</v>
      </c>
    </row>
    <row r="3" spans="1:6">
      <c r="A3" t="s">
        <v>132</v>
      </c>
      <c r="B3" t="s">
        <v>162</v>
      </c>
      <c r="C3" s="9">
        <v>100</v>
      </c>
      <c r="D3" s="9">
        <v>100</v>
      </c>
      <c r="E3" s="9">
        <v>100</v>
      </c>
    </row>
    <row r="4" spans="1:6">
      <c r="A4" t="s">
        <v>133</v>
      </c>
      <c r="B4" t="s">
        <v>163</v>
      </c>
      <c r="C4" s="9">
        <f>'Cash deposits'!B73</f>
        <v>100.5859375</v>
      </c>
      <c r="D4" s="9">
        <f>'Cash deposits'!C73</f>
        <v>100.97262801783791</v>
      </c>
      <c r="E4" s="9">
        <f>'Cash deposits'!D73</f>
        <v>101.34726006660613</v>
      </c>
    </row>
    <row r="5" spans="1:6">
      <c r="B5" t="s">
        <v>164</v>
      </c>
      <c r="C5" s="9">
        <f>'Cash deposits'!B90</f>
        <v>106.01630915507488</v>
      </c>
      <c r="D5" s="9">
        <f>'Cash deposits'!C90</f>
        <v>110.16321402634195</v>
      </c>
      <c r="E5" s="9">
        <f>'Cash deposits'!D90</f>
        <v>114.31944830579894</v>
      </c>
    </row>
    <row r="6" spans="1:6">
      <c r="B6" t="s">
        <v>165</v>
      </c>
      <c r="C6" s="9">
        <f>'Cash deposits'!B107</f>
        <v>115.72620235155505</v>
      </c>
      <c r="D6" s="9">
        <f>'Cash deposits'!C107</f>
        <v>127.37714048106967</v>
      </c>
      <c r="E6" s="9">
        <f>'Cash deposits'!D107</f>
        <v>139.73342360288692</v>
      </c>
    </row>
    <row r="7" spans="1:6">
      <c r="A7" t="s">
        <v>134</v>
      </c>
      <c r="B7" t="s">
        <v>162</v>
      </c>
      <c r="C7" s="9">
        <f>'Employee pension contributions'!B74</f>
        <v>94.117647058823522</v>
      </c>
      <c r="D7" s="9">
        <f>'Employee pension contributions'!C74</f>
        <v>94.117647058823522</v>
      </c>
      <c r="E7" s="9">
        <f>'Employee pension contributions'!D74</f>
        <v>94.117647058823522</v>
      </c>
    </row>
    <row r="8" spans="1:6">
      <c r="A8" t="s">
        <v>135</v>
      </c>
      <c r="B8" t="s">
        <v>162</v>
      </c>
      <c r="C8" s="9">
        <f>'Employer pension contributions'!B78</f>
        <v>70.298769771528995</v>
      </c>
      <c r="D8" s="9">
        <f>'Employer pension contributions'!C78</f>
        <v>70.298769771528981</v>
      </c>
      <c r="E8" s="9">
        <f>'Employer pension contributions'!D78</f>
        <v>70.298769771528995</v>
      </c>
    </row>
    <row r="9" spans="1:6">
      <c r="A9" t="s">
        <v>136</v>
      </c>
      <c r="B9" t="s">
        <v>162</v>
      </c>
      <c r="C9" s="9">
        <v>100</v>
      </c>
      <c r="D9" s="9">
        <v>100</v>
      </c>
      <c r="E9" s="9">
        <v>100</v>
      </c>
    </row>
    <row r="10" spans="1:6">
      <c r="A10" t="s">
        <v>138</v>
      </c>
      <c r="B10" t="s">
        <v>164</v>
      </c>
      <c r="C10" s="9">
        <f>'Rental housing owned outright'!B102</f>
        <v>106.01630915507488</v>
      </c>
      <c r="D10" s="9">
        <f>'Rental housing owned outright'!C102</f>
        <v>109.13301223367475</v>
      </c>
      <c r="E10" s="9">
        <f>'Rental housing owned outright'!D102</f>
        <v>111.80433786143753</v>
      </c>
      <c r="F10" t="s">
        <v>148</v>
      </c>
    </row>
    <row r="11" spans="1:6">
      <c r="B11" t="s">
        <v>165</v>
      </c>
      <c r="C11" s="9">
        <f>'Rental housing owned outright'!B122</f>
        <v>115.72620235155505</v>
      </c>
      <c r="D11" s="9">
        <f>'Rental housing owned outright'!C122</f>
        <v>122.28927585133098</v>
      </c>
      <c r="E11" s="9">
        <f>'Rental housing owned outright'!D122</f>
        <v>126.87290341227657</v>
      </c>
      <c r="F11" t="s">
        <v>148</v>
      </c>
    </row>
    <row r="12" spans="1:6">
      <c r="A12" t="s">
        <v>137</v>
      </c>
      <c r="B12" t="s">
        <v>163</v>
      </c>
      <c r="C12" s="9">
        <f>'Shares outside an ISA'!B82</f>
        <v>100</v>
      </c>
      <c r="D12" s="9">
        <f>'Shares outside an ISA'!C82</f>
        <v>100.34383954154728</v>
      </c>
      <c r="E12" s="9">
        <f>'Shares outside an ISA'!D82</f>
        <v>100.67669172932332</v>
      </c>
      <c r="F12" t="s">
        <v>148</v>
      </c>
    </row>
    <row r="13" spans="1:6">
      <c r="B13" t="s">
        <v>164</v>
      </c>
      <c r="C13" s="9">
        <f>'Shares outside an ISA'!B102</f>
        <v>100</v>
      </c>
      <c r="D13" s="9">
        <f>'Shares outside an ISA'!C102</f>
        <v>102.85075828899524</v>
      </c>
      <c r="E13" s="9">
        <f>'Shares outside an ISA'!D102</f>
        <v>105.29535213943062</v>
      </c>
      <c r="F13" t="s">
        <v>148</v>
      </c>
    </row>
    <row r="14" spans="1:6">
      <c r="B14" t="s">
        <v>165</v>
      </c>
      <c r="C14" s="9">
        <f>'Shares outside an ISA'!B122</f>
        <v>100</v>
      </c>
      <c r="D14" s="9">
        <f>'Shares outside an ISA'!C122</f>
        <v>105.31132195609739</v>
      </c>
      <c r="E14" s="9">
        <f>'Shares outside an ISA'!D122</f>
        <v>109.05202793494671</v>
      </c>
      <c r="F14" t="s">
        <v>148</v>
      </c>
    </row>
    <row r="16" spans="1:6">
      <c r="A16" t="s">
        <v>142</v>
      </c>
    </row>
    <row r="18" spans="1:5">
      <c r="A18" t="s">
        <v>171</v>
      </c>
      <c r="B18" t="s">
        <v>164</v>
      </c>
      <c r="C18" s="9">
        <f>'Rental housing with mortgage'!B123</f>
        <v>106.01630915507485</v>
      </c>
      <c r="D18" s="9">
        <f>'Rental housing with mortgage'!C123</f>
        <v>108.24585374581541</v>
      </c>
      <c r="E18" s="9">
        <f>'Rental housing with mortgage'!D123</f>
        <v>109.77825798246634</v>
      </c>
    </row>
    <row r="19" spans="1:5">
      <c r="B19" t="s">
        <v>165</v>
      </c>
      <c r="C19" s="9">
        <f>'Rental housing with mortgage'!B147</f>
        <v>115.72620235155505</v>
      </c>
      <c r="D19" s="9">
        <f>'Rental housing with mortgage'!C147</f>
        <v>118.87119685614482</v>
      </c>
      <c r="E19" s="9">
        <f>'Rental housing with mortgage'!D147</f>
        <v>119.7723230760778</v>
      </c>
    </row>
  </sheetData>
  <pageMargins left="0.70866141732283472" right="0.70866141732283472" top="0.74803149606299213" bottom="0.74803149606299213" header="0.31496062992125984" footer="0.31496062992125984"/>
  <pageSetup paperSize="9" scale="97" fitToHeight="10" orientation="landscape" r:id="rId1"/>
  <headerFooter>
    <oddHeader>&amp;A</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18"/>
  <sheetViews>
    <sheetView workbookViewId="0"/>
  </sheetViews>
  <sheetFormatPr defaultRowHeight="15"/>
  <cols>
    <col min="1" max="1" width="31.7109375" customWidth="1"/>
    <col min="2" max="2" width="10.5703125" bestFit="1" customWidth="1"/>
    <col min="8" max="8" width="13.42578125" bestFit="1" customWidth="1"/>
    <col min="9" max="9" width="14.28515625" bestFit="1" customWidth="1"/>
    <col min="11" max="11" width="9.28515625" bestFit="1" customWidth="1"/>
  </cols>
  <sheetData>
    <row r="1" spans="1:12">
      <c r="A1" s="19" t="s">
        <v>231</v>
      </c>
    </row>
    <row r="2" spans="1:12">
      <c r="C2" s="7" t="s">
        <v>73</v>
      </c>
      <c r="D2" s="7" t="s">
        <v>80</v>
      </c>
      <c r="E2" s="7" t="s">
        <v>74</v>
      </c>
      <c r="F2" s="7" t="s">
        <v>32</v>
      </c>
      <c r="G2" s="7" t="s">
        <v>75</v>
      </c>
      <c r="H2" s="7" t="s">
        <v>76</v>
      </c>
      <c r="I2" s="7" t="s">
        <v>77</v>
      </c>
      <c r="J2" s="7" t="s">
        <v>78</v>
      </c>
      <c r="K2" s="7" t="s">
        <v>79</v>
      </c>
      <c r="L2" s="35" t="s">
        <v>305</v>
      </c>
    </row>
    <row r="3" spans="1:12">
      <c r="A3" t="s">
        <v>132</v>
      </c>
      <c r="B3" t="s">
        <v>162</v>
      </c>
      <c r="C3" s="3">
        <v>0</v>
      </c>
      <c r="D3" s="3">
        <v>0</v>
      </c>
      <c r="E3" s="3">
        <v>0</v>
      </c>
      <c r="F3" s="3">
        <v>0</v>
      </c>
      <c r="G3" s="3">
        <v>0</v>
      </c>
      <c r="H3" s="3">
        <v>0</v>
      </c>
      <c r="I3" s="3">
        <v>0</v>
      </c>
      <c r="J3" s="3">
        <v>0</v>
      </c>
      <c r="K3" s="3">
        <v>0</v>
      </c>
    </row>
    <row r="4" spans="1:12">
      <c r="A4" t="s">
        <v>133</v>
      </c>
      <c r="B4" t="s">
        <v>162</v>
      </c>
      <c r="C4" s="3">
        <f>'Cash deposits'!B140</f>
        <v>-9.2518585385429718E-16</v>
      </c>
      <c r="D4" s="3">
        <f>'Cash deposits'!C140</f>
        <v>-9.2518585385429718E-16</v>
      </c>
      <c r="E4" s="3">
        <f>'Cash deposits'!D140</f>
        <v>0.33071895424836484</v>
      </c>
      <c r="F4" s="3">
        <f>'Cash deposits'!J140</f>
        <v>1.0086928104575186</v>
      </c>
      <c r="G4" s="3">
        <f>'Cash deposits'!E140</f>
        <v>0.661437908496738</v>
      </c>
      <c r="H4" s="3">
        <f>'Cash deposits'!F140</f>
        <v>0.83943084967320158</v>
      </c>
      <c r="I4" s="3">
        <f>'Cash deposits'!G140</f>
        <v>0.9572329411764734</v>
      </c>
      <c r="J4" s="3">
        <f>'Cash deposits'!H140</f>
        <v>0.99215686274509629</v>
      </c>
      <c r="K4" s="3">
        <f>'Cash deposits'!I140</f>
        <v>0.74411764705882388</v>
      </c>
    </row>
    <row r="5" spans="1:12">
      <c r="A5" t="s">
        <v>134</v>
      </c>
      <c r="B5" t="s">
        <v>164</v>
      </c>
      <c r="C5" s="3">
        <f>'Employee pension contributions'!B167</f>
        <v>-9.2518585385429718E-16</v>
      </c>
      <c r="D5" s="3" t="s">
        <v>18</v>
      </c>
      <c r="E5" s="3">
        <f>'Employee pension contributions'!K167</f>
        <v>-0.20877674602831353</v>
      </c>
      <c r="F5" s="3">
        <f>'Employee pension contributions'!Q167</f>
        <v>-2.7818322009781045</v>
      </c>
      <c r="G5" s="3">
        <f>'Employee pension contributions'!T167</f>
        <v>-0.53335092641409731</v>
      </c>
      <c r="H5" s="3">
        <f>'Employee pension contributions'!U167</f>
        <v>-1.2295936167830543</v>
      </c>
      <c r="I5" s="3">
        <f>'Employee pension contributions'!V167</f>
        <v>-1.7897811268354853</v>
      </c>
      <c r="J5" s="3">
        <f>'Employee pension contributions'!AE167</f>
        <v>-1.1109532853176738</v>
      </c>
      <c r="K5" s="3">
        <f>'Employee pension contributions'!AN167</f>
        <v>-0.64493372814097005</v>
      </c>
    </row>
    <row r="6" spans="1:12">
      <c r="B6" t="s">
        <v>165</v>
      </c>
      <c r="C6" s="3">
        <f>'Employee pension contributions'!B187</f>
        <v>-9.2518585385429718E-16</v>
      </c>
      <c r="D6" s="3" t="s">
        <v>18</v>
      </c>
      <c r="E6" s="3">
        <f>'Employee pension contributions'!K187</f>
        <v>-8.3358845080735988E-2</v>
      </c>
      <c r="F6" s="3">
        <f>'Employee pension contributions'!Q187</f>
        <v>-1.08679600732804</v>
      </c>
      <c r="G6" s="3">
        <f>'Employee pension contributions'!T187</f>
        <v>-0.21235428530483233</v>
      </c>
      <c r="H6" s="3">
        <f>'Employee pension contributions'!U187</f>
        <v>-0.48665177671635607</v>
      </c>
      <c r="I6" s="3">
        <f>'Employee pension contributions'!V187</f>
        <v>-0.70501750397866014</v>
      </c>
      <c r="J6" s="3">
        <f>'Employee pension contributions'!AE187</f>
        <v>-0.44014046007111174</v>
      </c>
      <c r="K6" s="3">
        <f>'Employee pension contributions'!AN187</f>
        <v>-0.25653411104666995</v>
      </c>
    </row>
    <row r="7" spans="1:12">
      <c r="A7" t="s">
        <v>135</v>
      </c>
      <c r="B7" t="s">
        <v>164</v>
      </c>
      <c r="C7" s="3">
        <f>'Employer pension contributions'!B183</f>
        <v>-9.2518585385429718E-16</v>
      </c>
      <c r="D7" s="3" t="s">
        <v>18</v>
      </c>
      <c r="E7" s="3">
        <f>'Employer pension contributions'!K183</f>
        <v>-1.2315343678826298</v>
      </c>
      <c r="F7" s="3">
        <f>'Employer pension contributions'!Q183</f>
        <v>-4.673052505401281</v>
      </c>
      <c r="G7" s="3">
        <f>'Employer pension contributions'!T183</f>
        <v>-1.1069512703367619</v>
      </c>
      <c r="H7" s="3">
        <f>'Employer pension contributions'!U183</f>
        <v>-1.8420122642057288</v>
      </c>
      <c r="I7" s="3">
        <f>'Employer pension contributions'!V183</f>
        <v>-2.4382701634538311</v>
      </c>
      <c r="J7" s="3">
        <f>'Employer pension contributions'!AE183</f>
        <v>-1.7567683333450166</v>
      </c>
      <c r="K7" s="3">
        <f>'Employer pension contributions'!AN183</f>
        <v>-1.2315343678826298</v>
      </c>
    </row>
    <row r="8" spans="1:12">
      <c r="B8" t="s">
        <v>165</v>
      </c>
      <c r="C8" s="3">
        <f>'Employer pension contributions'!B207</f>
        <v>-9.2518585385429718E-16</v>
      </c>
      <c r="D8" s="3" t="s">
        <v>18</v>
      </c>
      <c r="E8" s="3">
        <f>'Employer pension contributions'!K207</f>
        <v>-0.48741184709152807</v>
      </c>
      <c r="F8" s="3">
        <f>'Employer pension contributions'!Q207</f>
        <v>-1.7979898961305372</v>
      </c>
      <c r="G8" s="3">
        <f>'Employer pension contributions'!T207</f>
        <v>-0.43856989747249331</v>
      </c>
      <c r="H8" s="3">
        <f>'Employer pension contributions'!U207</f>
        <v>-0.72527378258936126</v>
      </c>
      <c r="I8" s="3">
        <f>'Employer pension contributions'!V207</f>
        <v>-0.95528132589859471</v>
      </c>
      <c r="J8" s="3">
        <f>'Employer pension contributions'!AE207</f>
        <v>-0.69220541789505419</v>
      </c>
      <c r="K8" s="3">
        <f>'Employer pension contributions'!AN207</f>
        <v>-0.48741184709152807</v>
      </c>
    </row>
    <row r="9" spans="1:12">
      <c r="A9" t="s">
        <v>136</v>
      </c>
      <c r="B9" t="s">
        <v>162</v>
      </c>
      <c r="C9" s="3">
        <v>0</v>
      </c>
      <c r="D9" s="3">
        <v>0</v>
      </c>
      <c r="E9" s="3">
        <v>0</v>
      </c>
      <c r="F9" s="3">
        <v>0</v>
      </c>
      <c r="G9" s="3">
        <v>0</v>
      </c>
      <c r="H9" s="3">
        <v>0</v>
      </c>
      <c r="I9" s="3">
        <v>0</v>
      </c>
      <c r="J9" s="3">
        <v>0</v>
      </c>
      <c r="K9" s="3">
        <v>0</v>
      </c>
    </row>
    <row r="10" spans="1:12">
      <c r="A10" t="s">
        <v>138</v>
      </c>
      <c r="B10" t="s">
        <v>164</v>
      </c>
      <c r="C10" s="3">
        <f>'Rental housing owned outright'!J247</f>
        <v>9.6371382122438981E-2</v>
      </c>
      <c r="D10" s="3" t="s">
        <v>18</v>
      </c>
      <c r="E10" s="3">
        <f>'Rental housing owned outright'!K247</f>
        <v>0.29875645855766503</v>
      </c>
      <c r="F10" s="3">
        <f>'Rental housing owned outright'!L247</f>
        <v>0.71397621465369154</v>
      </c>
      <c r="G10" s="3">
        <f>'Rental housing owned outright'!M247</f>
        <v>0.55869306143086594</v>
      </c>
      <c r="H10" s="3">
        <f>'Rental housing owned outright'!N247</f>
        <v>0.66852391794713828</v>
      </c>
      <c r="I10" s="3">
        <f>'Rental housing owned outright'!O247</f>
        <v>0.74124254614679475</v>
      </c>
      <c r="J10" s="3">
        <f>'Rental housing owned outright'!P247</f>
        <v>0.76280536955038547</v>
      </c>
      <c r="K10" s="3">
        <f>'Rental housing owned outright'!Q247</f>
        <v>0.60970433817675218</v>
      </c>
      <c r="L10" t="s">
        <v>148</v>
      </c>
    </row>
    <row r="11" spans="1:12">
      <c r="B11" t="s">
        <v>165</v>
      </c>
      <c r="C11" s="3">
        <f>'Rental housing owned outright'!J268</f>
        <v>7.0997518849431437E-2</v>
      </c>
      <c r="D11" s="3" t="s">
        <v>18</v>
      </c>
      <c r="E11" s="3">
        <f>'Rental housing owned outright'!K268</f>
        <v>0.27523186309136582</v>
      </c>
      <c r="F11" s="3">
        <f>'Rental housing owned outright'!L268</f>
        <v>0.69530731760074538</v>
      </c>
      <c r="G11" s="3">
        <f>'Rental housing owned outright'!M268</f>
        <v>0.52631448177062057</v>
      </c>
      <c r="H11" s="3">
        <f>'Rental housing owned outright'!N268</f>
        <v>0.63831192629179301</v>
      </c>
      <c r="I11" s="3">
        <f>'Rental housing owned outright'!O268</f>
        <v>0.71257004853576833</v>
      </c>
      <c r="J11" s="3">
        <f>'Rental housing owned outright'!P268</f>
        <v>0.73460623784033974</v>
      </c>
      <c r="K11" s="3">
        <f>'Rental housing owned outright'!Q268</f>
        <v>0.57830903108250509</v>
      </c>
      <c r="L11" t="s">
        <v>148</v>
      </c>
    </row>
    <row r="12" spans="1:12">
      <c r="A12" t="s">
        <v>137</v>
      </c>
      <c r="B12" t="s">
        <v>163</v>
      </c>
      <c r="C12" s="3">
        <f>'Shares outside an ISA'!J226</f>
        <v>0.11764705882353252</v>
      </c>
      <c r="D12" s="3" t="s">
        <v>18</v>
      </c>
      <c r="E12" s="3">
        <f>'Shares outside an ISA'!K226</f>
        <v>0.11764705882353252</v>
      </c>
      <c r="F12" s="3">
        <f>'Shares outside an ISA'!L226</f>
        <v>0.5276470588235318</v>
      </c>
      <c r="G12" s="3">
        <f>'Shares outside an ISA'!N226</f>
        <v>0.43300653594770999</v>
      </c>
      <c r="H12" s="3">
        <f>'Shares outside an ISA'!O226</f>
        <v>0.54064653594771139</v>
      </c>
      <c r="I12" s="3">
        <f>'Shares outside an ISA'!P226</f>
        <v>0.61188653594771714</v>
      </c>
      <c r="J12" s="3">
        <f>'Shares outside an ISA'!Q226</f>
        <v>0.63300653594771761</v>
      </c>
      <c r="K12" s="3">
        <f>'Shares outside an ISA'!R226</f>
        <v>0.48856209149771568</v>
      </c>
      <c r="L12" t="s">
        <v>148</v>
      </c>
    </row>
    <row r="13" spans="1:12">
      <c r="B13" t="s">
        <v>164</v>
      </c>
      <c r="C13" s="3">
        <f>'Shares outside an ISA'!J247</f>
        <v>9.6371382122438981E-2</v>
      </c>
      <c r="D13" s="3" t="s">
        <v>18</v>
      </c>
      <c r="E13" s="3">
        <f>'Shares outside an ISA'!K247</f>
        <v>9.6371382122438981E-2</v>
      </c>
      <c r="F13" s="3">
        <f>'Shares outside an ISA'!L247</f>
        <v>0.51137246344356291</v>
      </c>
      <c r="G13" s="3">
        <f>'Shares outside an ISA'!N247</f>
        <v>0.40572431343951038</v>
      </c>
      <c r="H13" s="3">
        <f>'Shares outside an ISA'!O247</f>
        <v>0.51548487860902481</v>
      </c>
      <c r="I13" s="3">
        <f>'Shares outside an ISA'!P247</f>
        <v>0.58815582994821425</v>
      </c>
      <c r="J13" s="3">
        <f>'Shares outside an ISA'!Q247</f>
        <v>0.60970433817675218</v>
      </c>
      <c r="K13" s="3">
        <f>'Shares outside an ISA'!R247</f>
        <v>0.46236817188345292</v>
      </c>
      <c r="L13" t="s">
        <v>148</v>
      </c>
    </row>
    <row r="14" spans="1:12">
      <c r="B14" t="s">
        <v>165</v>
      </c>
      <c r="C14" s="3">
        <f>'Shares outside an ISA'!J268</f>
        <v>7.0997518849431437E-2</v>
      </c>
      <c r="D14" s="3" t="s">
        <v>18</v>
      </c>
      <c r="E14" s="3">
        <f>'Shares outside an ISA'!K268</f>
        <v>7.0997518849431437E-2</v>
      </c>
      <c r="F14" s="3">
        <f>'Shares outside an ISA'!L268</f>
        <v>0.49013860507061047</v>
      </c>
      <c r="G14" s="3">
        <f>'Shares outside an ISA'!N268</f>
        <v>0.37062221567179626</v>
      </c>
      <c r="H14" s="3">
        <f>'Shares outside an ISA'!O268</f>
        <v>0.48230354925962821</v>
      </c>
      <c r="I14" s="3">
        <f>'Shares outside an ISA'!P268</f>
        <v>0.55634038610236358</v>
      </c>
      <c r="J14" s="3">
        <f>'Shares outside an ISA'!Q268</f>
        <v>0.57830903108250509</v>
      </c>
      <c r="K14" s="3">
        <f>'Shares outside an ISA'!R268</f>
        <v>0.42823657104813417</v>
      </c>
      <c r="L14" t="s">
        <v>148</v>
      </c>
    </row>
    <row r="17" spans="1:12">
      <c r="A17" t="s">
        <v>171</v>
      </c>
      <c r="B17" t="s">
        <v>164</v>
      </c>
      <c r="C17" s="3">
        <f>'Rental housing with mortgage'!J221</f>
        <v>0.17455029524194404</v>
      </c>
      <c r="D17" s="3" t="s">
        <v>18</v>
      </c>
      <c r="E17" s="3">
        <f>'Rental housing with mortgage'!K221</f>
        <v>0.27096483545247241</v>
      </c>
      <c r="F17" s="3">
        <f>'Rental housing with mortgage'!L221</f>
        <v>0.46195264389989055</v>
      </c>
      <c r="G17" s="3">
        <f>'Rental housing with mortgage'!M221</f>
        <v>0.46966873977468221</v>
      </c>
      <c r="H17" s="3">
        <f>'Rental housing with mortgage'!N221</f>
        <v>0.52056949072768754</v>
      </c>
      <c r="I17" s="3">
        <f>'Rental housing with mortgage'!O221</f>
        <v>0.55391549020352981</v>
      </c>
      <c r="J17" s="3">
        <f>'Rental housing with mortgage'!P221</f>
        <v>0.56374888809288815</v>
      </c>
      <c r="K17" s="3">
        <f>'Rental housing with mortgage'!Q221</f>
        <v>0.49338994267577319</v>
      </c>
      <c r="L17" t="s">
        <v>148</v>
      </c>
    </row>
    <row r="18" spans="1:12">
      <c r="B18" t="s">
        <v>165</v>
      </c>
      <c r="C18" s="3">
        <f>'Rental housing with mortgage'!J246</f>
        <v>0.10932216723467023</v>
      </c>
      <c r="D18" s="3" t="s">
        <v>18</v>
      </c>
      <c r="E18" s="3">
        <f>'Rental housing with mortgage'!K246</f>
        <v>0.23658967296458872</v>
      </c>
      <c r="F18" s="3">
        <f>'Rental housing with mortgage'!L246</f>
        <v>0.48391097813819395</v>
      </c>
      <c r="G18" s="3">
        <f>'Rental housing with mortgage'!M246</f>
        <v>0.43247166002083431</v>
      </c>
      <c r="H18" s="3">
        <f>'Rental housing with mortgage'!N246</f>
        <v>0.49919771906821087</v>
      </c>
      <c r="I18" s="3">
        <f>'Rental housing with mortgage'!O246</f>
        <v>0.54266567027071722</v>
      </c>
      <c r="J18" s="3">
        <f>'Rental housing with mortgage'!P246</f>
        <v>0.55544478263610075</v>
      </c>
      <c r="K18" s="3">
        <f>'Rental housing with mortgage'!Q246</f>
        <v>0.46362228217455748</v>
      </c>
      <c r="L18" t="s">
        <v>148</v>
      </c>
    </row>
  </sheetData>
  <pageMargins left="0.70866141732283472" right="0.70866141732283472" top="0.74803149606299213" bottom="0.74803149606299213" header="0.31496062992125984" footer="0.31496062992125984"/>
  <pageSetup paperSize="9" scale="72" fitToHeight="10"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54"/>
  <sheetViews>
    <sheetView workbookViewId="0"/>
  </sheetViews>
  <sheetFormatPr defaultRowHeight="15"/>
  <cols>
    <col min="1" max="1" width="62" customWidth="1"/>
    <col min="2" max="2" width="21" bestFit="1" customWidth="1"/>
    <col min="3" max="3" width="10.42578125" customWidth="1"/>
    <col min="4" max="4" width="11.28515625" customWidth="1"/>
    <col min="5" max="5" width="16.5703125" bestFit="1" customWidth="1"/>
    <col min="7" max="7" width="17.5703125" bestFit="1" customWidth="1"/>
  </cols>
  <sheetData>
    <row r="1" spans="1:8">
      <c r="A1" s="2"/>
      <c r="B1" s="2" t="s">
        <v>115</v>
      </c>
      <c r="C1" s="31" t="s">
        <v>299</v>
      </c>
      <c r="D1" s="31" t="s">
        <v>298</v>
      </c>
      <c r="E1" s="31" t="s">
        <v>300</v>
      </c>
      <c r="G1" s="43" t="s">
        <v>312</v>
      </c>
      <c r="H1" s="13" t="s">
        <v>298</v>
      </c>
    </row>
    <row r="3" spans="1:8">
      <c r="A3" s="2" t="s">
        <v>315</v>
      </c>
      <c r="B3" s="7" t="s">
        <v>82</v>
      </c>
      <c r="C3" s="14">
        <v>0.03</v>
      </c>
      <c r="D3" s="14">
        <v>0.03</v>
      </c>
      <c r="E3" s="14">
        <v>0.03</v>
      </c>
    </row>
    <row r="4" spans="1:8">
      <c r="A4" s="2" t="s">
        <v>17</v>
      </c>
      <c r="B4" t="s">
        <v>0</v>
      </c>
      <c r="C4" s="14">
        <v>0.02</v>
      </c>
      <c r="D4" s="14">
        <v>0.02</v>
      </c>
      <c r="E4" s="14">
        <v>0.02</v>
      </c>
    </row>
    <row r="5" spans="1:8">
      <c r="A5" s="2" t="s">
        <v>316</v>
      </c>
      <c r="B5" t="s">
        <v>14</v>
      </c>
      <c r="C5" s="14">
        <v>1</v>
      </c>
      <c r="D5" s="14">
        <v>1</v>
      </c>
      <c r="E5" s="14">
        <v>1</v>
      </c>
    </row>
    <row r="6" spans="1:8">
      <c r="B6" s="7"/>
    </row>
    <row r="7" spans="1:8">
      <c r="A7" s="2" t="s">
        <v>38</v>
      </c>
      <c r="B7" s="7"/>
      <c r="C7" s="2"/>
      <c r="D7" s="2"/>
      <c r="E7" s="2"/>
    </row>
    <row r="8" spans="1:8">
      <c r="A8" t="s">
        <v>39</v>
      </c>
      <c r="B8" s="7" t="s">
        <v>83</v>
      </c>
      <c r="C8" s="36">
        <v>0.2</v>
      </c>
      <c r="D8" s="36">
        <v>0.2</v>
      </c>
      <c r="E8" s="36">
        <v>0.2</v>
      </c>
    </row>
    <row r="9" spans="1:8">
      <c r="A9" t="s">
        <v>40</v>
      </c>
      <c r="B9" s="7" t="s">
        <v>84</v>
      </c>
      <c r="C9" s="36">
        <v>0.4</v>
      </c>
      <c r="D9" s="36">
        <v>0.4</v>
      </c>
      <c r="E9" s="36">
        <v>0.4</v>
      </c>
    </row>
    <row r="10" spans="1:8">
      <c r="A10" t="s">
        <v>48</v>
      </c>
      <c r="B10" s="7" t="s">
        <v>85</v>
      </c>
      <c r="C10" s="37" t="s">
        <v>18</v>
      </c>
      <c r="D10" s="36">
        <f>D9+(D44*52/10000)</f>
        <v>0.50763999999999998</v>
      </c>
      <c r="E10" s="36">
        <f>E9+(E44*52/10000)</f>
        <v>0.50763999999999998</v>
      </c>
    </row>
    <row r="11" spans="1:8">
      <c r="A11" t="s">
        <v>49</v>
      </c>
      <c r="B11" t="s">
        <v>86</v>
      </c>
      <c r="C11" s="37" t="s">
        <v>18</v>
      </c>
      <c r="D11" s="36">
        <f>D9+((D44+D45)*52/10000)</f>
        <v>0.57888000000000006</v>
      </c>
      <c r="E11" s="36">
        <f>E9+((E44+E45)*52/10000)</f>
        <v>0.57888000000000006</v>
      </c>
    </row>
    <row r="12" spans="1:8">
      <c r="A12" t="s">
        <v>47</v>
      </c>
      <c r="B12" t="s">
        <v>87</v>
      </c>
      <c r="C12" s="14" t="s">
        <v>18</v>
      </c>
      <c r="D12" s="36">
        <v>0.6</v>
      </c>
      <c r="E12" s="36">
        <v>0.6</v>
      </c>
    </row>
    <row r="13" spans="1:8">
      <c r="A13" t="s">
        <v>41</v>
      </c>
      <c r="B13" t="s">
        <v>88</v>
      </c>
      <c r="C13" s="37" t="s">
        <v>18</v>
      </c>
      <c r="D13" s="36">
        <v>0.45</v>
      </c>
      <c r="E13" s="36">
        <v>0.45</v>
      </c>
    </row>
    <row r="14" spans="1:8">
      <c r="A14" t="s">
        <v>42</v>
      </c>
      <c r="B14" t="s">
        <v>89</v>
      </c>
      <c r="C14" s="36">
        <v>0.1</v>
      </c>
      <c r="D14" s="36">
        <v>0</v>
      </c>
      <c r="E14" s="36">
        <v>0</v>
      </c>
    </row>
    <row r="15" spans="1:8">
      <c r="A15" t="s">
        <v>52</v>
      </c>
      <c r="B15" t="s">
        <v>90</v>
      </c>
      <c r="C15" s="36">
        <v>0</v>
      </c>
      <c r="D15" s="36">
        <v>0</v>
      </c>
      <c r="E15" s="36">
        <v>7.4999999999999997E-2</v>
      </c>
    </row>
    <row r="16" spans="1:8">
      <c r="A16" t="s">
        <v>53</v>
      </c>
      <c r="B16" t="s">
        <v>91</v>
      </c>
      <c r="C16" s="36">
        <v>0.25</v>
      </c>
      <c r="D16" s="36">
        <v>0.25</v>
      </c>
      <c r="E16" s="36">
        <v>0.32500000000000001</v>
      </c>
    </row>
    <row r="17" spans="1:6">
      <c r="A17" t="s">
        <v>54</v>
      </c>
      <c r="B17" t="s">
        <v>92</v>
      </c>
      <c r="C17" s="36" t="s">
        <v>18</v>
      </c>
      <c r="D17" s="36">
        <v>0.30555555555000002</v>
      </c>
      <c r="E17" s="36">
        <v>0.38100000000000001</v>
      </c>
    </row>
    <row r="18" spans="1:6">
      <c r="A18" t="s">
        <v>46</v>
      </c>
      <c r="B18" t="s">
        <v>93</v>
      </c>
      <c r="C18" s="38">
        <v>6035</v>
      </c>
      <c r="D18" s="38">
        <v>10600</v>
      </c>
      <c r="E18" s="38">
        <v>11000</v>
      </c>
    </row>
    <row r="19" spans="1:6">
      <c r="A19" t="s">
        <v>43</v>
      </c>
      <c r="B19" t="s">
        <v>94</v>
      </c>
      <c r="C19" s="38">
        <v>2320</v>
      </c>
      <c r="D19" s="38">
        <v>5000</v>
      </c>
      <c r="E19" s="38">
        <v>5000</v>
      </c>
    </row>
    <row r="20" spans="1:6">
      <c r="A20" t="s">
        <v>44</v>
      </c>
      <c r="B20" t="s">
        <v>95</v>
      </c>
      <c r="C20" s="38">
        <v>34800</v>
      </c>
      <c r="D20" s="38">
        <v>31785</v>
      </c>
      <c r="E20" s="38">
        <v>32000</v>
      </c>
      <c r="F20" s="5"/>
    </row>
    <row r="21" spans="1:6">
      <c r="A21" t="s">
        <v>66</v>
      </c>
      <c r="B21" t="s">
        <v>96</v>
      </c>
      <c r="C21" s="36" t="s">
        <v>18</v>
      </c>
      <c r="D21" s="38">
        <v>50000</v>
      </c>
      <c r="E21" s="38">
        <v>50000</v>
      </c>
    </row>
    <row r="22" spans="1:6">
      <c r="A22" t="s">
        <v>67</v>
      </c>
      <c r="B22" t="s">
        <v>97</v>
      </c>
      <c r="C22" s="36" t="s">
        <v>18</v>
      </c>
      <c r="D22" s="38">
        <v>60000</v>
      </c>
      <c r="E22" s="38">
        <v>60000</v>
      </c>
    </row>
    <row r="23" spans="1:6">
      <c r="A23" t="s">
        <v>68</v>
      </c>
      <c r="B23" t="s">
        <v>98</v>
      </c>
      <c r="C23" s="36" t="s">
        <v>18</v>
      </c>
      <c r="D23" s="38">
        <v>100000</v>
      </c>
      <c r="E23" s="38">
        <v>100000</v>
      </c>
    </row>
    <row r="24" spans="1:6">
      <c r="A24" t="s">
        <v>69</v>
      </c>
      <c r="B24" t="s">
        <v>99</v>
      </c>
      <c r="C24" s="36" t="s">
        <v>18</v>
      </c>
      <c r="D24" s="38">
        <f>D23+2*D18</f>
        <v>121200</v>
      </c>
      <c r="E24" s="38">
        <f>E23+2*E18</f>
        <v>122000</v>
      </c>
    </row>
    <row r="25" spans="1:6">
      <c r="A25" t="s">
        <v>45</v>
      </c>
      <c r="B25" t="s">
        <v>100</v>
      </c>
      <c r="C25" s="36" t="s">
        <v>18</v>
      </c>
      <c r="D25" s="38">
        <v>150000</v>
      </c>
      <c r="E25" s="38">
        <v>150000</v>
      </c>
    </row>
    <row r="26" spans="1:6">
      <c r="B26" s="7"/>
    </row>
    <row r="27" spans="1:6">
      <c r="A27" s="2" t="s">
        <v>317</v>
      </c>
      <c r="B27" s="7"/>
      <c r="C27" s="2"/>
      <c r="D27" s="2"/>
      <c r="E27" s="2"/>
    </row>
    <row r="28" spans="1:6">
      <c r="A28" t="s">
        <v>55</v>
      </c>
      <c r="B28" s="7" t="s">
        <v>101</v>
      </c>
      <c r="C28" s="36">
        <v>0.11</v>
      </c>
      <c r="D28" s="36">
        <v>0.12</v>
      </c>
      <c r="E28" s="36">
        <v>0.12</v>
      </c>
    </row>
    <row r="29" spans="1:6">
      <c r="A29" t="s">
        <v>56</v>
      </c>
      <c r="B29" s="7" t="s">
        <v>102</v>
      </c>
      <c r="C29" s="36">
        <v>0.01</v>
      </c>
      <c r="D29" s="36">
        <v>0.02</v>
      </c>
      <c r="E29" s="36">
        <v>0.02</v>
      </c>
    </row>
    <row r="30" spans="1:6">
      <c r="A30" t="s">
        <v>57</v>
      </c>
      <c r="B30" t="s">
        <v>103</v>
      </c>
      <c r="C30" s="36">
        <v>0.128</v>
      </c>
      <c r="D30" s="36">
        <v>0.13800000000000001</v>
      </c>
      <c r="E30" s="36">
        <v>0.13800000000000001</v>
      </c>
    </row>
    <row r="31" spans="1:6">
      <c r="A31" t="s">
        <v>58</v>
      </c>
      <c r="B31" t="s">
        <v>104</v>
      </c>
      <c r="C31" s="36">
        <v>0.128</v>
      </c>
      <c r="D31" s="36">
        <v>0.13800000000000001</v>
      </c>
      <c r="E31" s="36">
        <v>0.13800000000000001</v>
      </c>
    </row>
    <row r="32" spans="1:6">
      <c r="A32" t="s">
        <v>60</v>
      </c>
      <c r="B32" t="s">
        <v>105</v>
      </c>
      <c r="C32" s="38">
        <v>105</v>
      </c>
      <c r="D32" s="38">
        <v>155</v>
      </c>
      <c r="E32" s="38">
        <v>155</v>
      </c>
    </row>
    <row r="33" spans="1:5">
      <c r="A33" t="s">
        <v>61</v>
      </c>
      <c r="B33" t="s">
        <v>106</v>
      </c>
      <c r="C33" s="38">
        <v>105</v>
      </c>
      <c r="D33" s="38">
        <v>156</v>
      </c>
      <c r="E33" s="38">
        <v>156</v>
      </c>
    </row>
    <row r="34" spans="1:5">
      <c r="A34" t="s">
        <v>59</v>
      </c>
      <c r="B34" t="s">
        <v>107</v>
      </c>
      <c r="C34" s="38">
        <v>770</v>
      </c>
      <c r="D34" s="38">
        <v>815</v>
      </c>
      <c r="E34" s="38">
        <v>827</v>
      </c>
    </row>
    <row r="35" spans="1:5">
      <c r="B35" s="7"/>
    </row>
    <row r="36" spans="1:5">
      <c r="A36" s="2" t="s">
        <v>63</v>
      </c>
      <c r="B36" s="7"/>
      <c r="C36" s="2"/>
      <c r="D36" s="2"/>
      <c r="E36" s="2"/>
    </row>
    <row r="37" spans="1:5">
      <c r="A37" t="s">
        <v>64</v>
      </c>
      <c r="B37" s="7" t="s">
        <v>108</v>
      </c>
      <c r="C37" s="36">
        <v>0.18</v>
      </c>
      <c r="D37" s="36">
        <v>0.18</v>
      </c>
      <c r="E37" s="36">
        <v>0.18</v>
      </c>
    </row>
    <row r="38" spans="1:5">
      <c r="A38" t="s">
        <v>65</v>
      </c>
      <c r="B38" s="7" t="s">
        <v>109</v>
      </c>
      <c r="C38" s="36">
        <v>0.18</v>
      </c>
      <c r="D38" s="36">
        <v>0.28000000000000003</v>
      </c>
      <c r="E38" s="36">
        <v>0.28000000000000003</v>
      </c>
    </row>
    <row r="39" spans="1:5">
      <c r="B39" s="7"/>
      <c r="C39" s="6"/>
      <c r="D39" s="6"/>
      <c r="E39" s="6"/>
    </row>
    <row r="40" spans="1:5">
      <c r="A40" s="2" t="s">
        <v>71</v>
      </c>
      <c r="B40" s="7"/>
      <c r="C40" s="6"/>
      <c r="D40" s="6"/>
      <c r="E40" s="6"/>
    </row>
    <row r="41" spans="1:5">
      <c r="A41" t="s">
        <v>72</v>
      </c>
      <c r="B41" t="s">
        <v>110</v>
      </c>
      <c r="C41" s="36">
        <v>0.25</v>
      </c>
      <c r="D41" s="36">
        <v>0.25</v>
      </c>
      <c r="E41" s="36">
        <v>0.25</v>
      </c>
    </row>
    <row r="42" spans="1:5">
      <c r="B42" s="7"/>
      <c r="C42" s="6"/>
      <c r="D42" s="6"/>
      <c r="E42" s="6"/>
    </row>
    <row r="43" spans="1:5">
      <c r="A43" s="2" t="s">
        <v>62</v>
      </c>
      <c r="B43" s="7"/>
    </row>
    <row r="44" spans="1:5">
      <c r="A44" t="s">
        <v>50</v>
      </c>
      <c r="B44" t="s">
        <v>112</v>
      </c>
      <c r="C44" s="39">
        <v>18.8</v>
      </c>
      <c r="D44" s="39">
        <v>20.7</v>
      </c>
      <c r="E44" s="39">
        <v>20.7</v>
      </c>
    </row>
    <row r="45" spans="1:5">
      <c r="A45" t="s">
        <v>51</v>
      </c>
      <c r="B45" t="s">
        <v>111</v>
      </c>
      <c r="C45" s="39">
        <v>12.55</v>
      </c>
      <c r="D45" s="39">
        <v>13.7</v>
      </c>
      <c r="E45" s="39">
        <v>13.7</v>
      </c>
    </row>
    <row r="46" spans="1:5">
      <c r="B46" s="7"/>
    </row>
    <row r="47" spans="1:5">
      <c r="A47" s="2" t="s">
        <v>318</v>
      </c>
      <c r="B47" s="7"/>
      <c r="C47" s="2"/>
      <c r="D47" s="2"/>
      <c r="E47" s="2"/>
    </row>
    <row r="48" spans="1:5">
      <c r="A48" t="s">
        <v>248</v>
      </c>
      <c r="B48" t="s">
        <v>113</v>
      </c>
      <c r="C48" s="14">
        <v>0.39</v>
      </c>
      <c r="D48" s="14">
        <v>0.41</v>
      </c>
      <c r="E48" s="14">
        <v>0.41</v>
      </c>
    </row>
    <row r="49" spans="1:5">
      <c r="A49" t="s">
        <v>249</v>
      </c>
      <c r="B49" t="s">
        <v>114</v>
      </c>
      <c r="C49" s="14">
        <v>0.4</v>
      </c>
      <c r="D49" s="14">
        <v>0.4</v>
      </c>
      <c r="E49" s="14">
        <v>0.4</v>
      </c>
    </row>
    <row r="50" spans="1:5">
      <c r="A50" t="s">
        <v>319</v>
      </c>
      <c r="B50" t="s">
        <v>175</v>
      </c>
      <c r="C50" s="14" t="s">
        <v>18</v>
      </c>
      <c r="D50" s="14">
        <v>0.65</v>
      </c>
      <c r="E50" s="14">
        <v>0.65</v>
      </c>
    </row>
    <row r="51" spans="1:5">
      <c r="A51" t="s">
        <v>320</v>
      </c>
      <c r="B51" t="s">
        <v>176</v>
      </c>
      <c r="C51" s="14" t="s">
        <v>18</v>
      </c>
      <c r="D51" s="14">
        <f>52.2/250</f>
        <v>0.20880000000000001</v>
      </c>
      <c r="E51" s="14">
        <f>52.2/250</f>
        <v>0.20880000000000001</v>
      </c>
    </row>
    <row r="53" spans="1:5">
      <c r="A53" s="7"/>
      <c r="B53" s="7"/>
      <c r="C53" s="7"/>
      <c r="D53" s="7"/>
    </row>
    <row r="54" spans="1:5">
      <c r="A54" s="7"/>
      <c r="B54" s="7"/>
      <c r="C54" s="7"/>
      <c r="D54" s="7"/>
    </row>
  </sheetData>
  <dataValidations count="1">
    <dataValidation type="list" showInputMessage="1" showErrorMessage="1" error="Invalid system name." sqref="C53 H1">
      <formula1>SystemNames</formula1>
    </dataValidation>
  </dataValidations>
  <pageMargins left="0.70866141732283472" right="0.70866141732283472" top="0.74803149606299213" bottom="0.74803149606299213" header="0.31496062992125984" footer="0.31496062992125984"/>
  <pageSetup paperSize="9" scale="62" fitToHeight="10" orientation="landscape" r:id="rId1"/>
  <headerFooter>
    <oddHeader>&amp;A</oddHeader>
  </headerFooter>
  <drawing r:id="rId2"/>
  <legacyDrawing r:id="rId3"/>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L18"/>
  <sheetViews>
    <sheetView workbookViewId="0"/>
  </sheetViews>
  <sheetFormatPr defaultRowHeight="15"/>
  <cols>
    <col min="1" max="1" width="31.85546875" customWidth="1"/>
    <col min="2" max="2" width="10.5703125" bestFit="1" customWidth="1"/>
    <col min="8" max="8" width="13.42578125" bestFit="1" customWidth="1"/>
    <col min="9" max="9" width="14.28515625" bestFit="1" customWidth="1"/>
    <col min="11" max="11" width="9.28515625" bestFit="1" customWidth="1"/>
  </cols>
  <sheetData>
    <row r="1" spans="1:12">
      <c r="A1" s="19" t="s">
        <v>232</v>
      </c>
    </row>
    <row r="2" spans="1:12">
      <c r="C2" s="7" t="s">
        <v>73</v>
      </c>
      <c r="D2" s="7" t="s">
        <v>80</v>
      </c>
      <c r="E2" s="7" t="s">
        <v>74</v>
      </c>
      <c r="F2" s="7" t="s">
        <v>32</v>
      </c>
      <c r="G2" s="7" t="s">
        <v>75</v>
      </c>
      <c r="H2" s="7" t="s">
        <v>76</v>
      </c>
      <c r="I2" s="7" t="s">
        <v>77</v>
      </c>
      <c r="J2" s="7" t="s">
        <v>78</v>
      </c>
      <c r="K2" s="7" t="s">
        <v>79</v>
      </c>
      <c r="L2" s="35" t="s">
        <v>305</v>
      </c>
    </row>
    <row r="3" spans="1:12">
      <c r="A3" t="s">
        <v>132</v>
      </c>
      <c r="B3" t="s">
        <v>162</v>
      </c>
      <c r="C3" s="9">
        <v>100</v>
      </c>
      <c r="D3" s="9">
        <v>100</v>
      </c>
      <c r="E3" s="9">
        <v>100</v>
      </c>
      <c r="F3" s="9">
        <v>100</v>
      </c>
      <c r="G3" s="9">
        <v>100</v>
      </c>
      <c r="H3" s="9">
        <v>100</v>
      </c>
      <c r="I3" s="9">
        <v>100</v>
      </c>
      <c r="J3" s="9">
        <v>100</v>
      </c>
      <c r="K3" s="9">
        <v>100</v>
      </c>
    </row>
    <row r="4" spans="1:12">
      <c r="A4" t="s">
        <v>133</v>
      </c>
      <c r="B4" t="s">
        <v>163</v>
      </c>
      <c r="C4" s="9">
        <f>'Cash deposits'!B141</f>
        <v>100</v>
      </c>
      <c r="D4" s="9">
        <f>'Cash deposits'!C141</f>
        <v>100</v>
      </c>
      <c r="E4" s="9">
        <f>'Cash deposits'!D141</f>
        <v>100.97262801783791</v>
      </c>
      <c r="F4" s="9">
        <f>'Cash deposits'!J141</f>
        <v>103.02686779101218</v>
      </c>
      <c r="G4" s="9">
        <f>'Cash deposits'!E141</f>
        <v>101.96436197057339</v>
      </c>
      <c r="H4" s="9">
        <f>'Cash deposits'!F141</f>
        <v>102.50621990101845</v>
      </c>
      <c r="I4" s="9">
        <f>'Cash deposits'!G141</f>
        <v>102.86801912125544</v>
      </c>
      <c r="J4" s="9">
        <f>'Cash deposits'!H141</f>
        <v>102.97577040696306</v>
      </c>
      <c r="K4" s="9">
        <f>'Cash deposits'!I141</f>
        <v>102.21534689588745</v>
      </c>
    </row>
    <row r="5" spans="1:12">
      <c r="B5" t="s">
        <v>164</v>
      </c>
      <c r="C5" s="9">
        <f>'Cash deposits'!B158</f>
        <v>100</v>
      </c>
      <c r="D5" s="9">
        <f>'Cash deposits'!C158</f>
        <v>100</v>
      </c>
      <c r="E5" s="9">
        <f>'Cash deposits'!D158</f>
        <v>110.16321402634195</v>
      </c>
      <c r="F5" s="9">
        <f>'Cash deposits'!J158</f>
        <v>134.74261345716616</v>
      </c>
      <c r="G5" s="9">
        <f>'Cash deposits'!E158</f>
        <v>121.47420357445489</v>
      </c>
      <c r="H5" s="9">
        <f>'Cash deposits'!F158</f>
        <v>128.08615367510669</v>
      </c>
      <c r="I5" s="9">
        <f>'Cash deposits'!G158</f>
        <v>132.67948258090064</v>
      </c>
      <c r="J5" s="9">
        <f>'Cash deposits'!H158</f>
        <v>134.0758311511012</v>
      </c>
      <c r="K5" s="9">
        <f>'Cash deposits'!I158</f>
        <v>124.49762560589856</v>
      </c>
    </row>
    <row r="6" spans="1:12">
      <c r="B6" t="s">
        <v>165</v>
      </c>
      <c r="C6" s="9">
        <f>'Cash deposits'!B175</f>
        <v>100</v>
      </c>
      <c r="D6" s="9">
        <f>'Cash deposits'!C175</f>
        <v>100</v>
      </c>
      <c r="E6" s="9">
        <f>'Cash deposits'!D175</f>
        <v>127.37714048106967</v>
      </c>
      <c r="F6" s="9">
        <f>'Cash deposits'!J175</f>
        <v>210.7474927730452</v>
      </c>
      <c r="G6" s="9">
        <f>'Cash deposits'!E175</f>
        <v>162.63355334562709</v>
      </c>
      <c r="H6" s="9">
        <f>'Cash deposits'!F175</f>
        <v>185.67586714029875</v>
      </c>
      <c r="I6" s="9">
        <f>'Cash deposits'!G175</f>
        <v>202.772671519554</v>
      </c>
      <c r="J6" s="9">
        <f>'Cash deposits'!H175</f>
        <v>208.14991827564793</v>
      </c>
      <c r="K6" s="9">
        <f>'Cash deposits'!I175</f>
        <v>172.94287397476808</v>
      </c>
    </row>
    <row r="7" spans="1:12">
      <c r="A7" t="s">
        <v>134</v>
      </c>
      <c r="B7" t="s">
        <v>162</v>
      </c>
      <c r="C7" s="9">
        <f>'Employee pension contributions'!B148</f>
        <v>100</v>
      </c>
      <c r="D7" s="9" t="s">
        <v>18</v>
      </c>
      <c r="E7" s="9">
        <f>'Employee pension contributions'!K148</f>
        <v>94.117647058823522</v>
      </c>
      <c r="F7" s="9">
        <f>'Employee pension contributions'!Q148</f>
        <v>45.882352941176485</v>
      </c>
      <c r="G7" s="9">
        <f>'Employee pension contributions'!T148</f>
        <v>85.714285714285708</v>
      </c>
      <c r="H7" s="9">
        <f>'Employee pension contributions'!U148</f>
        <v>70.337142857142865</v>
      </c>
      <c r="I7" s="9">
        <f>'Employee pension contributions'!V148</f>
        <v>60.160000000000004</v>
      </c>
      <c r="J7" s="9">
        <f>'Employee pension contributions'!AE148</f>
        <v>72.72727272727272</v>
      </c>
      <c r="K7" s="9">
        <f>'Employee pension contributions'!AN148</f>
        <v>83.018867924528308</v>
      </c>
    </row>
    <row r="8" spans="1:12">
      <c r="A8" t="s">
        <v>135</v>
      </c>
      <c r="B8" t="s">
        <v>162</v>
      </c>
      <c r="C8" s="9">
        <f>'Employer pension contributions'!B160</f>
        <v>100</v>
      </c>
      <c r="D8" s="9" t="s">
        <v>18</v>
      </c>
      <c r="E8" s="9">
        <f>'Employer pension contributions'!K160</f>
        <v>70.298769771528981</v>
      </c>
      <c r="F8" s="9">
        <f>'Employer pension contributions'!Q160</f>
        <v>27.912746821048273</v>
      </c>
      <c r="G8" s="9">
        <f>'Employer pension contributions'!T160</f>
        <v>72.809440120512164</v>
      </c>
      <c r="H8" s="9">
        <f>'Employer pension contributions'!U160</f>
        <v>59.297012302284699</v>
      </c>
      <c r="I8" s="9">
        <f>'Employer pension contributions'!V160</f>
        <v>50.354004519206605</v>
      </c>
      <c r="J8" s="9">
        <f>'Employer pension contributions'!AE160</f>
        <v>60.712573893593216</v>
      </c>
      <c r="K8" s="9">
        <f>'Employer pension contributions'!AN160</f>
        <v>70.298769771528981</v>
      </c>
    </row>
    <row r="9" spans="1:12">
      <c r="A9" t="s">
        <v>136</v>
      </c>
      <c r="B9" t="s">
        <v>162</v>
      </c>
      <c r="C9" s="9">
        <v>100</v>
      </c>
      <c r="D9" s="9">
        <v>100</v>
      </c>
      <c r="E9" s="9">
        <v>100</v>
      </c>
      <c r="F9" s="9">
        <v>100</v>
      </c>
      <c r="G9" s="9">
        <v>100</v>
      </c>
      <c r="H9" s="9">
        <v>100</v>
      </c>
      <c r="I9" s="9">
        <v>100</v>
      </c>
      <c r="J9" s="9">
        <v>100</v>
      </c>
      <c r="K9" s="9">
        <v>100</v>
      </c>
    </row>
    <row r="10" spans="1:12">
      <c r="A10" t="s">
        <v>138</v>
      </c>
      <c r="B10" t="s">
        <v>164</v>
      </c>
      <c r="C10" s="9">
        <f>'Rental housing owned outright'!J248</f>
        <v>102.85075828899524</v>
      </c>
      <c r="D10" s="9" t="s">
        <v>18</v>
      </c>
      <c r="E10" s="9">
        <f>'Rental housing owned outright'!K248</f>
        <v>109.13301223367475</v>
      </c>
      <c r="F10" s="9">
        <f>'Rental housing owned outright'!L248</f>
        <v>123.3859346899274</v>
      </c>
      <c r="G10" s="9">
        <f>'Rental housing owned outright'!M248</f>
        <v>117.82905067006868</v>
      </c>
      <c r="H10" s="9">
        <f>'Rental housing owned outright'!N248</f>
        <v>121.73013347257024</v>
      </c>
      <c r="I10" s="9">
        <f>'Rental housing owned outright'!O248</f>
        <v>124.39111082858483</v>
      </c>
      <c r="J10" s="9">
        <f>'Rental housing owned outright'!P248</f>
        <v>125.19240581799096</v>
      </c>
      <c r="K10" s="9">
        <f>'Rental housing owned outright'!Q248</f>
        <v>119.62354584041957</v>
      </c>
      <c r="L10" t="s">
        <v>148</v>
      </c>
    </row>
    <row r="11" spans="1:12">
      <c r="B11" t="s">
        <v>165</v>
      </c>
      <c r="C11" s="9">
        <f>'Rental housing owned outright'!J269</f>
        <v>105.31132195609739</v>
      </c>
      <c r="D11" s="9" t="s">
        <v>18</v>
      </c>
      <c r="E11" s="9">
        <f>'Rental housing owned outright'!K269</f>
        <v>122.28927585133098</v>
      </c>
      <c r="F11" s="9">
        <f>'Rental housing owned outright'!L269</f>
        <v>166.7772070699705</v>
      </c>
      <c r="G11" s="9">
        <f>'Rental housing owned outright'!M269</f>
        <v>147.13884922131254</v>
      </c>
      <c r="H11" s="9">
        <f>'Rental housing owned outright'!N269</f>
        <v>159.86589893128831</v>
      </c>
      <c r="I11" s="9">
        <f>'Rental housing owned outright'!O269</f>
        <v>168.93126218770215</v>
      </c>
      <c r="J11" s="9">
        <f>'Rental housing owned outright'!P269</f>
        <v>171.72306985714116</v>
      </c>
      <c r="K11" s="9">
        <f>'Rental housing owned outright'!Q269</f>
        <v>152.91096343788183</v>
      </c>
      <c r="L11" t="s">
        <v>148</v>
      </c>
    </row>
    <row r="12" spans="1:12">
      <c r="A12" t="s">
        <v>137</v>
      </c>
      <c r="B12" t="s">
        <v>163</v>
      </c>
      <c r="C12" s="9">
        <f>'Shares outside an ISA'!J227</f>
        <v>100.34383954154728</v>
      </c>
      <c r="D12" s="9" t="s">
        <v>18</v>
      </c>
      <c r="E12" s="9">
        <f>'Shares outside an ISA'!K227</f>
        <v>100.34383954154728</v>
      </c>
      <c r="F12" s="9">
        <f>'Shares outside an ISA'!L227</f>
        <v>101.56082339089028</v>
      </c>
      <c r="G12" s="9">
        <f>'Shares outside an ISA'!N227</f>
        <v>101.27729310261724</v>
      </c>
      <c r="H12" s="9">
        <f>'Shares outside an ISA'!O227</f>
        <v>101.59989212810845</v>
      </c>
      <c r="I12" s="9">
        <f>'Shares outside an ISA'!P227</f>
        <v>101.81453227562926</v>
      </c>
      <c r="J12" s="9">
        <f>'Shares outside an ISA'!Q227</f>
        <v>101.87833945870466</v>
      </c>
      <c r="K12" s="9">
        <f>'Shares outside an ISA'!R227</f>
        <v>101.443537874748</v>
      </c>
      <c r="L12" t="s">
        <v>148</v>
      </c>
    </row>
    <row r="13" spans="1:12">
      <c r="B13" t="s">
        <v>164</v>
      </c>
      <c r="C13" s="9">
        <f>'Shares outside an ISA'!J248</f>
        <v>102.85075828899524</v>
      </c>
      <c r="D13" s="9" t="s">
        <v>18</v>
      </c>
      <c r="E13" s="9">
        <f>'Shares outside an ISA'!K248</f>
        <v>102.85075828899524</v>
      </c>
      <c r="F13" s="9">
        <f>'Shares outside an ISA'!L248</f>
        <v>116.19083489387117</v>
      </c>
      <c r="G13" s="9">
        <f>'Shares outside an ISA'!N248</f>
        <v>112.62301588017256</v>
      </c>
      <c r="H13" s="9">
        <f>'Shares outside an ISA'!O248</f>
        <v>116.33220595514557</v>
      </c>
      <c r="I13" s="9">
        <f>'Shares outside an ISA'!P248</f>
        <v>118.86186236787586</v>
      </c>
      <c r="J13" s="9">
        <f>'Shares outside an ISA'!Q248</f>
        <v>119.62354584041957</v>
      </c>
      <c r="K13" s="9">
        <f>'Shares outside an ISA'!R248</f>
        <v>114.52069589055486</v>
      </c>
      <c r="L13" t="s">
        <v>148</v>
      </c>
    </row>
    <row r="14" spans="1:12">
      <c r="B14" t="s">
        <v>165</v>
      </c>
      <c r="C14" s="9">
        <f>'Shares outside an ISA'!J269</f>
        <v>105.31132195609739</v>
      </c>
      <c r="D14" s="9" t="s">
        <v>18</v>
      </c>
      <c r="E14" s="9">
        <f>'Shares outside an ISA'!K269</f>
        <v>105.31132195609739</v>
      </c>
      <c r="F14" s="9">
        <f>'Shares outside an ISA'!L269</f>
        <v>143.25686052039225</v>
      </c>
      <c r="G14" s="9">
        <f>'Shares outside an ISA'!N269</f>
        <v>131.17179833903688</v>
      </c>
      <c r="H14" s="9">
        <f>'Shares outside an ISA'!O269</f>
        <v>142.43021395190848</v>
      </c>
      <c r="I14" s="9">
        <f>'Shares outside an ISA'!P269</f>
        <v>150.44393019017892</v>
      </c>
      <c r="J14" s="9">
        <f>'Shares outside an ISA'!Q269</f>
        <v>152.91096343788183</v>
      </c>
      <c r="K14" s="9">
        <f>'Shares outside an ISA'!R269</f>
        <v>136.85937292458405</v>
      </c>
      <c r="L14" t="s">
        <v>148</v>
      </c>
    </row>
    <row r="17" spans="1:12">
      <c r="A17" t="s">
        <v>171</v>
      </c>
      <c r="B17" t="s">
        <v>164</v>
      </c>
      <c r="C17" s="9">
        <f>'Rental housing with mortgage'!J222</f>
        <v>105.22908676320262</v>
      </c>
      <c r="D17" s="9" t="s">
        <v>18</v>
      </c>
      <c r="E17" s="9">
        <f>'Rental housing with mortgage'!K222</f>
        <v>108.24585374581541</v>
      </c>
      <c r="F17" s="9">
        <f>'Rental housing with mortgage'!L222</f>
        <v>114.50664747388788</v>
      </c>
      <c r="G17" s="9">
        <f>'Rental housing with mortgage'!M222</f>
        <v>114.76782734974074</v>
      </c>
      <c r="H17" s="9">
        <f>'Rental housing with mortgage'!N222</f>
        <v>116.50725954507175</v>
      </c>
      <c r="I17" s="9">
        <f>'Rental housing with mortgage'!O222</f>
        <v>117.66250590123455</v>
      </c>
      <c r="J17" s="9">
        <f>'Rental housing with mortgage'!P222</f>
        <v>118.00557779536489</v>
      </c>
      <c r="K17" s="9">
        <f>'Rental housing with mortgage'!Q222</f>
        <v>115.57487204605434</v>
      </c>
      <c r="L17" t="s">
        <v>148</v>
      </c>
    </row>
    <row r="18" spans="1:12">
      <c r="B18" t="s">
        <v>165</v>
      </c>
      <c r="C18" s="9">
        <f>'Rental housing with mortgage'!J247</f>
        <v>108.2995187040115</v>
      </c>
      <c r="D18" s="9" t="s">
        <v>18</v>
      </c>
      <c r="E18" s="9">
        <f>'Rental housing with mortgage'!K247</f>
        <v>118.87119685614482</v>
      </c>
      <c r="F18" s="9">
        <f>'Rental housing with mortgage'!L247</f>
        <v>142.59940218035359</v>
      </c>
      <c r="G18" s="9">
        <f>'Rental housing with mortgage'!M247</f>
        <v>137.28744563857711</v>
      </c>
      <c r="H18" s="9">
        <f>'Rental housing with mortgage'!N247</f>
        <v>144.21887606913054</v>
      </c>
      <c r="I18" s="9">
        <f>'Rental housing with mortgage'!O247</f>
        <v>148.9292233439447</v>
      </c>
      <c r="J18" s="9">
        <f>'Rental housing with mortgage'!P247</f>
        <v>150.34423831355093</v>
      </c>
      <c r="K18" s="9">
        <f>'Rental housing with mortgage'!Q247</f>
        <v>140.47917863896367</v>
      </c>
      <c r="L18" t="s">
        <v>148</v>
      </c>
    </row>
  </sheetData>
  <pageMargins left="0.70866141732283472" right="0.70866141732283472" top="0.74803149606299213" bottom="0.74803149606299213" header="0.31496062992125984" footer="0.31496062992125984"/>
  <pageSetup paperSize="9" scale="72" fitToHeight="10" orientation="landscape" r:id="rId1"/>
  <headerFooter>
    <oddHeader>&amp;A</oddHeader>
  </headerFooter>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AX54"/>
  <sheetViews>
    <sheetView workbookViewId="0"/>
  </sheetViews>
  <sheetFormatPr defaultRowHeight="15"/>
  <cols>
    <col min="1" max="1" width="31.28515625" customWidth="1"/>
    <col min="2" max="2" width="16.85546875" bestFit="1" customWidth="1"/>
    <col min="3" max="3" width="16.5703125" bestFit="1" customWidth="1"/>
    <col min="4" max="4" width="16.85546875" bestFit="1" customWidth="1"/>
    <col min="5" max="5" width="16.5703125" bestFit="1" customWidth="1"/>
  </cols>
  <sheetData>
    <row r="1" spans="1:50">
      <c r="A1" s="19" t="s">
        <v>233</v>
      </c>
    </row>
    <row r="2" spans="1:50">
      <c r="B2" t="s">
        <v>150</v>
      </c>
      <c r="C2" t="s">
        <v>151</v>
      </c>
      <c r="D2" t="s">
        <v>152</v>
      </c>
      <c r="E2" t="s">
        <v>153</v>
      </c>
    </row>
    <row r="3" spans="1:50">
      <c r="A3" t="s">
        <v>209</v>
      </c>
      <c r="B3" s="3"/>
      <c r="C3" s="3"/>
      <c r="D3" s="3"/>
      <c r="E3" s="3"/>
    </row>
    <row r="4" spans="1:50">
      <c r="A4" t="s">
        <v>167</v>
      </c>
      <c r="B4" s="3">
        <f>'Employee pension contributions'!C167</f>
        <v>-0.77473793468267238</v>
      </c>
      <c r="C4" s="3">
        <f>'Employer pension contributions'!C183</f>
        <v>-1.8142531060335227</v>
      </c>
      <c r="D4" s="3">
        <f>'Employee pension contributions'!C187</f>
        <v>-0.30782220428367812</v>
      </c>
      <c r="E4" s="3">
        <f>'Employer pension contributions'!C207</f>
        <v>-0.71451041288716399</v>
      </c>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c r="A5" t="s">
        <v>39</v>
      </c>
      <c r="B5" s="3">
        <f>'Employee pension contributions'!K167</f>
        <v>-0.20877674602831353</v>
      </c>
      <c r="C5" s="3">
        <f>'Employer pension contributions'!K183</f>
        <v>-1.2315343678826298</v>
      </c>
      <c r="D5" s="3">
        <f>'Employee pension contributions'!K187</f>
        <v>-8.3358845080735988E-2</v>
      </c>
      <c r="E5" s="3">
        <f>'Employer pension contributions'!K207</f>
        <v>-0.48741184709152807</v>
      </c>
    </row>
    <row r="6" spans="1:50">
      <c r="A6" t="s">
        <v>210</v>
      </c>
      <c r="B6" s="3"/>
      <c r="C6" s="3"/>
      <c r="D6" s="3"/>
      <c r="E6" s="3"/>
    </row>
    <row r="7" spans="1:50">
      <c r="A7" t="s">
        <v>167</v>
      </c>
      <c r="B7" s="3">
        <f>'Employee pension contributions'!I167</f>
        <v>-3.3899520626379847</v>
      </c>
      <c r="C7" s="3">
        <f>'Employer pension contributions'!I183</f>
        <v>-5.3121593938826104</v>
      </c>
      <c r="D7" s="3">
        <f>'Employee pension contributions'!I187</f>
        <v>-1.3178037164359437</v>
      </c>
      <c r="E7" s="3">
        <f>'Employer pension contributions'!I207</f>
        <v>-2.0336359641050636</v>
      </c>
    </row>
    <row r="8" spans="1:50">
      <c r="A8" t="s">
        <v>39</v>
      </c>
      <c r="B8" s="3">
        <f>'Employee pension contributions'!Q167</f>
        <v>-2.7818322009781045</v>
      </c>
      <c r="C8" s="3">
        <f>'Employer pension contributions'!Q183</f>
        <v>-4.673052505401281</v>
      </c>
      <c r="D8" s="3">
        <f>'Employee pension contributions'!Q187</f>
        <v>-1.08679600732804</v>
      </c>
      <c r="E8" s="3">
        <f>'Employer pension contributions'!Q207</f>
        <v>-1.7979898961305372</v>
      </c>
    </row>
    <row r="9" spans="1:50">
      <c r="A9" t="s">
        <v>211</v>
      </c>
      <c r="B9" s="3"/>
      <c r="C9" s="3"/>
      <c r="D9" s="3"/>
      <c r="E9" s="3"/>
    </row>
    <row r="10" spans="1:50">
      <c r="A10" t="s">
        <v>167</v>
      </c>
      <c r="B10" s="3">
        <f>'Employee pension contributions'!D167</f>
        <v>-1.7994024174464358</v>
      </c>
      <c r="C10" s="3">
        <f>'Employer pension contributions'!D183</f>
        <v>-2.3938308838619076</v>
      </c>
      <c r="D10" s="3">
        <f>'Employee pension contributions'!D187</f>
        <v>-0.7087501524833516</v>
      </c>
      <c r="E10" s="3">
        <f>'Employer pension contributions'!D207</f>
        <v>-0.9382163149428645</v>
      </c>
    </row>
    <row r="11" spans="1:50">
      <c r="A11" t="s">
        <v>39</v>
      </c>
      <c r="B11" s="3">
        <f>'Employee pension contributions'!L167</f>
        <v>-1.2169230804663118</v>
      </c>
      <c r="C11" s="3">
        <f>'Employer pension contributions'!L183</f>
        <v>-1.8017690369553854</v>
      </c>
      <c r="D11" s="3">
        <f>'Employee pension contributions'!L187</f>
        <v>-0.48168891129135305</v>
      </c>
      <c r="E11" s="3">
        <f>'Employer pension contributions'!L207</f>
        <v>-0.70966820806034059</v>
      </c>
    </row>
    <row r="12" spans="1:50">
      <c r="A12" t="s">
        <v>40</v>
      </c>
      <c r="B12" s="3">
        <f>'Employee pension contributions'!T167</f>
        <v>-0.53335092641409731</v>
      </c>
      <c r="C12" s="3">
        <f>'Employer pension contributions'!T183</f>
        <v>-1.1069512703367619</v>
      </c>
      <c r="D12" s="3">
        <f>'Employee pension contributions'!T187</f>
        <v>-0.21235428530483233</v>
      </c>
      <c r="E12" s="3">
        <f>'Employer pension contributions'!T207</f>
        <v>-0.43856989747249331</v>
      </c>
    </row>
    <row r="13" spans="1:50">
      <c r="A13" t="s">
        <v>212</v>
      </c>
      <c r="B13" s="3"/>
      <c r="C13" s="3"/>
      <c r="D13" s="3"/>
      <c r="E13" s="3"/>
    </row>
    <row r="14" spans="1:50">
      <c r="A14" t="s">
        <v>167</v>
      </c>
      <c r="B14" s="3">
        <f>'Employee pension contributions'!E167</f>
        <v>-2.520926522293899</v>
      </c>
      <c r="C14" s="3">
        <f>'Employer pension contributions'!E183</f>
        <v>-3.1555828317761354</v>
      </c>
      <c r="D14" s="3">
        <f>'Employee pension contributions'!E187</f>
        <v>-0.98698909507156374</v>
      </c>
      <c r="E14" s="3">
        <f>'Employer pension contributions'!E207</f>
        <v>-1.2290399218972912</v>
      </c>
    </row>
    <row r="15" spans="1:50">
      <c r="A15" t="s">
        <v>39</v>
      </c>
      <c r="B15" s="3">
        <f>'Employee pension contributions'!M167</f>
        <v>-1.9268158246245217</v>
      </c>
      <c r="C15" s="3">
        <f>'Employer pension contributions'!M183</f>
        <v>-2.5512411294879183</v>
      </c>
      <c r="D15" s="3">
        <f>'Employee pension contributions'!M187</f>
        <v>-0.75812495652394329</v>
      </c>
      <c r="E15" s="3">
        <f>'Employer pension contributions'!M207</f>
        <v>-0.99860737314961534</v>
      </c>
    </row>
    <row r="16" spans="1:50">
      <c r="A16" t="s">
        <v>40</v>
      </c>
      <c r="B16" s="3">
        <f>'Employee pension contributions'!U167</f>
        <v>-1.2295936167830543</v>
      </c>
      <c r="C16" s="3">
        <f>'Employer pension contributions'!U183</f>
        <v>-1.8420122642057288</v>
      </c>
      <c r="D16" s="3">
        <f>'Employee pension contributions'!U187</f>
        <v>-0.48665177671635607</v>
      </c>
      <c r="E16" s="3">
        <f>'Employer pension contributions'!U207</f>
        <v>-0.72527378258936126</v>
      </c>
    </row>
    <row r="17" spans="1:50">
      <c r="A17" t="s">
        <v>213</v>
      </c>
      <c r="B17" s="3"/>
      <c r="C17" s="3"/>
      <c r="D17" s="3"/>
      <c r="E17" s="3"/>
    </row>
    <row r="18" spans="1:50">
      <c r="A18" t="s">
        <v>167</v>
      </c>
      <c r="B18" s="3">
        <f>'Employee pension contributions'!F167</f>
        <v>-3.1014551186129808</v>
      </c>
      <c r="C18" s="3">
        <f>'Employer pension contributions'!F183</f>
        <v>-3.7734915767645143</v>
      </c>
      <c r="D18" s="3">
        <f>'Employee pension contributions'!F187</f>
        <v>-1.2084925756112948</v>
      </c>
      <c r="E18" s="3">
        <f>'Employer pension contributions'!F207</f>
        <v>-1.4623525027318793</v>
      </c>
    </row>
    <row r="19" spans="1:50">
      <c r="A19" t="s">
        <v>39</v>
      </c>
      <c r="B19" s="3">
        <f>'Employee pension contributions'!N167</f>
        <v>-2.4979859844771775</v>
      </c>
      <c r="C19" s="3">
        <f>'Employer pension contributions'!N183</f>
        <v>-3.1591888496987326</v>
      </c>
      <c r="D19" s="3">
        <f>'Employee pension contributions'!N187</f>
        <v>-0.97819316694796143</v>
      </c>
      <c r="E19" s="3">
        <f>'Employer pension contributions'!N207</f>
        <v>-1.2304081647605001</v>
      </c>
    </row>
    <row r="20" spans="1:50">
      <c r="A20" t="s">
        <v>40</v>
      </c>
      <c r="B20" s="3">
        <f>'Employee pension contributions'!V167</f>
        <v>-1.7897811268354853</v>
      </c>
      <c r="C20" s="3">
        <f>'Employer pension contributions'!V183</f>
        <v>-2.4382701634538311</v>
      </c>
      <c r="D20" s="3">
        <f>'Employee pension contributions'!V187</f>
        <v>-0.70501750397866014</v>
      </c>
      <c r="E20" s="3">
        <f>'Employer pension contributions'!V207</f>
        <v>-0.95528132589859471</v>
      </c>
    </row>
    <row r="21" spans="1:50">
      <c r="A21" t="s">
        <v>214</v>
      </c>
      <c r="B21" s="3"/>
      <c r="C21" s="3"/>
      <c r="D21" s="3"/>
      <c r="E21" s="3"/>
    </row>
    <row r="22" spans="1:50">
      <c r="A22" t="s">
        <v>167</v>
      </c>
      <c r="B22" s="3">
        <f>'Employee pension contributions'!G167</f>
        <v>-3.2945657725591264</v>
      </c>
      <c r="C22" s="3">
        <f>'Employer pension contributions'!G183</f>
        <v>-3.9801674812264127</v>
      </c>
      <c r="D22" s="3">
        <f>'Employee pension contributions'!G187</f>
        <v>-1.2817176462340827</v>
      </c>
      <c r="E22" s="3">
        <f>'Employer pension contributions'!G207</f>
        <v>-1.5398830045873475</v>
      </c>
    </row>
    <row r="23" spans="1:50">
      <c r="A23" t="s">
        <v>39</v>
      </c>
      <c r="B23" s="3">
        <f>'Employee pension contributions'!O167</f>
        <v>-2.6879835897338937</v>
      </c>
      <c r="C23" s="3">
        <f>'Employer pension contributions'!O183</f>
        <v>-3.362533026260714</v>
      </c>
      <c r="D23" s="3">
        <f>'Employee pension contributions'!O187</f>
        <v>-1.0509437630598686</v>
      </c>
      <c r="E23" s="3">
        <f>'Employer pension contributions'!O207</f>
        <v>-1.3074362943187026</v>
      </c>
    </row>
    <row r="24" spans="1:50">
      <c r="A24" t="s">
        <v>40</v>
      </c>
      <c r="B24" s="3">
        <f>'Employee pension contributions'!W167</f>
        <v>-1.9761253949466568</v>
      </c>
      <c r="C24" s="3">
        <f>'Employer pension contributions'!W183</f>
        <v>-2.637704370558259</v>
      </c>
      <c r="D24" s="3">
        <f>'Employee pension contributions'!W187</f>
        <v>-0.77720528974805914</v>
      </c>
      <c r="E24" s="3">
        <f>'Employer pension contributions'!W207</f>
        <v>-1.0317135534258033</v>
      </c>
    </row>
    <row r="25" spans="1:50">
      <c r="A25" t="s">
        <v>149</v>
      </c>
      <c r="B25" s="3">
        <f>'Employee pension contributions'!AE167</f>
        <v>-1.1109532853176738</v>
      </c>
      <c r="C25" s="3">
        <f>'Employer pension contributions'!AE183</f>
        <v>-1.7567683333450166</v>
      </c>
      <c r="D25" s="3">
        <f>'Employee pension contributions'!AE187</f>
        <v>-0.44014046007111174</v>
      </c>
      <c r="E25" s="3">
        <f>'Employer pension contributions'!AE207</f>
        <v>-0.69220541789505419</v>
      </c>
    </row>
    <row r="26" spans="1:50">
      <c r="A26" t="s">
        <v>215</v>
      </c>
      <c r="B26" s="3"/>
      <c r="C26" s="3"/>
      <c r="D26" s="3"/>
      <c r="E26" s="3"/>
    </row>
    <row r="27" spans="1:50">
      <c r="A27" t="s">
        <v>167</v>
      </c>
      <c r="B27" s="3">
        <f>'Employee pension contributions'!H167</f>
        <v>-2.1151701034896804</v>
      </c>
      <c r="C27" s="3">
        <f>'Employer pension contributions'!H183</f>
        <v>-2.7264272419891276</v>
      </c>
      <c r="D27" s="3">
        <f>'Employee pension contributions'!H187</f>
        <v>-0.8309250387213909</v>
      </c>
      <c r="E27" s="3">
        <f>'Employer pension contributions'!H207</f>
        <v>-1.06563667430922</v>
      </c>
    </row>
    <row r="28" spans="1:50">
      <c r="A28" t="s">
        <v>39</v>
      </c>
      <c r="B28" s="3">
        <f>'Employee pension contributions'!P167</f>
        <v>-1.5276004198035922</v>
      </c>
      <c r="C28" s="3">
        <f>'Employer pension contributions'!P183</f>
        <v>-2.1290037610369454</v>
      </c>
      <c r="D28" s="3">
        <f>'Employee pension contributions'!P187</f>
        <v>-0.60307214422136624</v>
      </c>
      <c r="E28" s="3">
        <f>'Employer pension contributions'!P207</f>
        <v>-0.83626292516821576</v>
      </c>
    </row>
    <row r="29" spans="1:50">
      <c r="A29" t="s">
        <v>40</v>
      </c>
      <c r="B29" s="3">
        <f>'Employee pension contributions'!X167</f>
        <v>-0.83805445854183802</v>
      </c>
      <c r="C29" s="3">
        <f>'Employer pension contributions'!X183</f>
        <v>-1.4278938163080652</v>
      </c>
      <c r="D29" s="3">
        <f>'Employee pension contributions'!X187</f>
        <v>-0.33279847797192674</v>
      </c>
      <c r="E29" s="3">
        <f>'Employer pension contributions'!X207</f>
        <v>-0.5641852574354983</v>
      </c>
    </row>
    <row r="30" spans="1:50">
      <c r="A30" t="s">
        <v>149</v>
      </c>
      <c r="B30" s="3">
        <f>'Employee pension contributions'!AF167</f>
        <v>-9.2518585385429718E-16</v>
      </c>
      <c r="C30" s="3">
        <f>'Employer pension contributions'!AF183</f>
        <v>-0.5757848226843526</v>
      </c>
      <c r="D30" s="3">
        <f>'Employee pension contributions'!AF187</f>
        <v>-9.2518585385429718E-16</v>
      </c>
      <c r="E30" s="3">
        <f>'Employer pension contributions'!AF207</f>
        <v>-0.22916544226772861</v>
      </c>
    </row>
    <row r="31" spans="1:50">
      <c r="A31" t="s">
        <v>41</v>
      </c>
      <c r="B31" s="3">
        <f>'Employee pension contributions'!AN167</f>
        <v>-0.64493372814097005</v>
      </c>
      <c r="C31" s="3">
        <f>'Employer pension contributions'!AN183</f>
        <v>-1.2315343678826298</v>
      </c>
      <c r="D31" s="3">
        <f>'Employee pension contributions'!AN187</f>
        <v>-0.25653411104666995</v>
      </c>
      <c r="E31" s="3">
        <f>'Employer pension contributions'!AN207</f>
        <v>-0.48741184709152807</v>
      </c>
    </row>
    <row r="32" spans="1:50">
      <c r="B32" s="3"/>
      <c r="C32" s="3"/>
      <c r="D32" s="3"/>
      <c r="E32" s="3"/>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2:50">
      <c r="B33" s="3"/>
      <c r="C33" s="3"/>
      <c r="D33" s="3"/>
      <c r="E33" s="3"/>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2:50">
      <c r="B34" s="3"/>
      <c r="C34" s="3"/>
      <c r="D34" s="3"/>
      <c r="E34" s="3"/>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2:50">
      <c r="B35" s="3"/>
      <c r="C35" s="3"/>
      <c r="D35" s="3"/>
      <c r="E35" s="3"/>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2:50">
      <c r="B36" s="3"/>
      <c r="C36" s="3"/>
      <c r="D36" s="3"/>
      <c r="E36" s="3"/>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2:50">
      <c r="B37" s="3"/>
      <c r="C37" s="3"/>
      <c r="D37" s="3"/>
      <c r="E37" s="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2:50">
      <c r="C38" s="7"/>
      <c r="D38" s="7"/>
    </row>
    <row r="39" spans="2:50">
      <c r="C39" s="7"/>
      <c r="D39" s="7"/>
    </row>
    <row r="40" spans="2:50">
      <c r="C40" s="7"/>
      <c r="D40" s="7"/>
    </row>
    <row r="41" spans="2:50">
      <c r="C41" s="7"/>
      <c r="D41" s="7"/>
    </row>
    <row r="42" spans="2:50">
      <c r="C42" s="7"/>
      <c r="D42" s="7"/>
    </row>
    <row r="43" spans="2:50">
      <c r="C43" s="7"/>
      <c r="D43" s="7"/>
    </row>
    <row r="44" spans="2:50">
      <c r="C44" s="7"/>
      <c r="D44" s="7"/>
    </row>
    <row r="45" spans="2:50">
      <c r="C45" s="7"/>
      <c r="D45" s="7"/>
    </row>
    <row r="46" spans="2:50">
      <c r="C46" s="7"/>
      <c r="D46" s="7"/>
    </row>
    <row r="47" spans="2:50">
      <c r="C47" s="7"/>
      <c r="D47" s="7"/>
    </row>
    <row r="48" spans="2:50">
      <c r="C48" s="7"/>
      <c r="D48" s="7"/>
    </row>
    <row r="49" spans="3:4">
      <c r="C49" s="7"/>
      <c r="D49" s="7"/>
    </row>
    <row r="50" spans="3:4">
      <c r="C50" s="7"/>
      <c r="D50" s="7"/>
    </row>
    <row r="51" spans="3:4">
      <c r="C51" s="7"/>
      <c r="D51" s="7"/>
    </row>
    <row r="52" spans="3:4">
      <c r="C52" s="7"/>
      <c r="D52" s="7"/>
    </row>
    <row r="53" spans="3:4">
      <c r="C53" s="7"/>
      <c r="D53" s="7"/>
    </row>
    <row r="54" spans="3:4">
      <c r="C54" s="7"/>
      <c r="D54" s="7"/>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AV57"/>
  <sheetViews>
    <sheetView workbookViewId="0"/>
  </sheetViews>
  <sheetFormatPr defaultRowHeight="15"/>
  <cols>
    <col min="1" max="1" width="32.7109375" customWidth="1"/>
    <col min="2" max="2" width="21.7109375" bestFit="1" customWidth="1"/>
    <col min="3" max="3" width="21.42578125" bestFit="1" customWidth="1"/>
  </cols>
  <sheetData>
    <row r="1" spans="1:48">
      <c r="A1" s="19" t="s">
        <v>234</v>
      </c>
    </row>
    <row r="2" spans="1:48">
      <c r="B2" t="s">
        <v>154</v>
      </c>
      <c r="C2" t="s">
        <v>155</v>
      </c>
    </row>
    <row r="3" spans="1:48">
      <c r="A3" t="s">
        <v>216</v>
      </c>
      <c r="B3" s="9"/>
      <c r="C3" s="9"/>
      <c r="E3" s="10"/>
      <c r="F3" s="10"/>
    </row>
    <row r="4" spans="1:48">
      <c r="A4" t="s">
        <v>167</v>
      </c>
      <c r="B4" s="9">
        <f>'Employee pension contributions'!C168</f>
        <v>80</v>
      </c>
      <c r="C4" s="9">
        <f>'Employer pension contributions'!C184</f>
        <v>59.753954305799638</v>
      </c>
      <c r="D4" s="7"/>
      <c r="E4" s="10"/>
      <c r="F4" s="10"/>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c r="A5" t="s">
        <v>39</v>
      </c>
      <c r="B5" s="9">
        <f>'Employee pension contributions'!K168</f>
        <v>94.117647058823536</v>
      </c>
      <c r="C5" s="9">
        <f>'Employer pension contributions'!K184</f>
        <v>70.298769771528981</v>
      </c>
      <c r="E5" s="10"/>
      <c r="F5" s="10"/>
    </row>
    <row r="6" spans="1:48">
      <c r="A6" t="s">
        <v>217</v>
      </c>
      <c r="B6" s="9"/>
      <c r="C6" s="9"/>
      <c r="E6" s="10"/>
      <c r="F6" s="10"/>
    </row>
    <row r="7" spans="1:48">
      <c r="A7" t="s">
        <v>167</v>
      </c>
      <c r="B7" s="9">
        <f>'Employee pension contributions'!I168</f>
        <v>39</v>
      </c>
      <c r="C7" s="9">
        <f>'Employer pension contributions'!I184</f>
        <v>23.725834797891036</v>
      </c>
      <c r="E7" s="10"/>
      <c r="F7" s="10"/>
    </row>
    <row r="8" spans="1:48">
      <c r="A8" t="s">
        <v>39</v>
      </c>
      <c r="B8" s="9">
        <f>'Employee pension contributions'!Q168</f>
        <v>45.882352941176471</v>
      </c>
      <c r="C8" s="9">
        <f>'Employer pension contributions'!Q184</f>
        <v>27.91274682104828</v>
      </c>
      <c r="E8" s="10"/>
      <c r="F8" s="10"/>
    </row>
    <row r="9" spans="1:48">
      <c r="A9" t="s">
        <v>211</v>
      </c>
      <c r="B9" s="9"/>
      <c r="C9" s="9"/>
      <c r="E9" s="10"/>
      <c r="F9" s="10"/>
    </row>
    <row r="10" spans="1:48">
      <c r="A10" t="s">
        <v>167</v>
      </c>
      <c r="B10" s="9">
        <f>'Employee pension contributions'!D168</f>
        <v>60</v>
      </c>
      <c r="C10" s="9">
        <f>'Employer pension contributions'!D184</f>
        <v>50.966608084358512</v>
      </c>
      <c r="E10" s="10"/>
      <c r="F10" s="10"/>
    </row>
    <row r="11" spans="1:48">
      <c r="A11" t="s">
        <v>39</v>
      </c>
      <c r="B11" s="9">
        <f>'Employee pension contributions'!L168</f>
        <v>70.588235294117638</v>
      </c>
      <c r="C11" s="9">
        <f>'Employer pension contributions'!L184</f>
        <v>59.960715393362953</v>
      </c>
      <c r="E11" s="10"/>
      <c r="F11" s="10"/>
    </row>
    <row r="12" spans="1:48">
      <c r="A12" t="s">
        <v>40</v>
      </c>
      <c r="B12" s="9">
        <f>'Employee pension contributions'!T168</f>
        <v>85.714285714285722</v>
      </c>
      <c r="C12" s="9">
        <f>'Employer pension contributions'!T184</f>
        <v>72.809440120512164</v>
      </c>
      <c r="E12" s="10"/>
      <c r="F12" s="10"/>
    </row>
    <row r="13" spans="1:48">
      <c r="A13" t="s">
        <v>212</v>
      </c>
      <c r="B13" s="9"/>
      <c r="C13" s="9"/>
      <c r="E13" s="10"/>
      <c r="F13" s="10"/>
    </row>
    <row r="14" spans="1:48">
      <c r="A14" t="s">
        <v>167</v>
      </c>
      <c r="B14" s="9">
        <f>'Employee pension contributions'!E168</f>
        <v>49.236000000000004</v>
      </c>
      <c r="C14" s="9">
        <f>'Employer pension contributions'!E184</f>
        <v>41.507908611599291</v>
      </c>
      <c r="E14" s="10"/>
      <c r="F14" s="10"/>
    </row>
    <row r="15" spans="1:48">
      <c r="A15" t="s">
        <v>39</v>
      </c>
      <c r="B15" s="9">
        <f>'Employee pension contributions'!M168</f>
        <v>57.924705882352946</v>
      </c>
      <c r="C15" s="9">
        <f>'Employer pension contributions'!M184</f>
        <v>48.832833660705049</v>
      </c>
      <c r="E15" s="10"/>
      <c r="F15" s="10"/>
    </row>
    <row r="16" spans="1:48">
      <c r="A16" t="s">
        <v>40</v>
      </c>
      <c r="B16" s="9">
        <f>'Employee pension contributions'!U168</f>
        <v>70.337142857142865</v>
      </c>
      <c r="C16" s="9">
        <f>'Employer pension contributions'!U184</f>
        <v>59.297012302284699</v>
      </c>
      <c r="E16" s="10"/>
      <c r="F16" s="10"/>
    </row>
    <row r="17" spans="1:48">
      <c r="A17" t="s">
        <v>213</v>
      </c>
      <c r="B17" s="9"/>
      <c r="C17" s="9"/>
      <c r="E17" s="10"/>
      <c r="F17" s="10"/>
    </row>
    <row r="18" spans="1:48">
      <c r="A18" t="s">
        <v>167</v>
      </c>
      <c r="B18" s="9">
        <f>'Employee pension contributions'!F168</f>
        <v>42.111999999999995</v>
      </c>
      <c r="C18" s="9">
        <f>'Employer pension contributions'!F184</f>
        <v>35.24780316344463</v>
      </c>
      <c r="E18" s="10"/>
      <c r="F18" s="10"/>
    </row>
    <row r="19" spans="1:48">
      <c r="A19" t="s">
        <v>39</v>
      </c>
      <c r="B19" s="9">
        <f>'Employee pension contributions'!N168</f>
        <v>49.543529411764695</v>
      </c>
      <c r="C19" s="9">
        <f>'Employer pension contributions'!N184</f>
        <v>41.468003721699567</v>
      </c>
      <c r="E19" s="10"/>
      <c r="F19" s="10"/>
    </row>
    <row r="20" spans="1:48">
      <c r="A20" t="s">
        <v>40</v>
      </c>
      <c r="B20" s="9">
        <f>'Employee pension contributions'!V168</f>
        <v>60.159999999999989</v>
      </c>
      <c r="C20" s="9">
        <f>'Employer pension contributions'!V184</f>
        <v>50.354004519206605</v>
      </c>
      <c r="E20" s="10"/>
      <c r="F20" s="10"/>
    </row>
    <row r="21" spans="1:48">
      <c r="A21" t="s">
        <v>214</v>
      </c>
      <c r="B21" s="9"/>
      <c r="C21" s="9"/>
      <c r="E21" s="10"/>
      <c r="F21" s="10"/>
    </row>
    <row r="22" spans="1:48">
      <c r="A22" t="s">
        <v>167</v>
      </c>
      <c r="B22" s="9">
        <f>'Employee pension contributions'!G168</f>
        <v>40</v>
      </c>
      <c r="C22" s="9">
        <f>'Employer pension contributions'!G184</f>
        <v>33.391915641476267</v>
      </c>
      <c r="E22" s="10"/>
      <c r="F22" s="10"/>
    </row>
    <row r="23" spans="1:48">
      <c r="A23" t="s">
        <v>39</v>
      </c>
      <c r="B23" s="9">
        <f>'Employee pension contributions'!O168</f>
        <v>47.058823529411768</v>
      </c>
      <c r="C23" s="9">
        <f>'Employer pension contributions'!O184</f>
        <v>39.284606637030898</v>
      </c>
      <c r="E23" s="10"/>
      <c r="F23" s="10"/>
    </row>
    <row r="24" spans="1:48">
      <c r="A24" t="s">
        <v>40</v>
      </c>
      <c r="B24" s="9">
        <f>'Employee pension contributions'!W168</f>
        <v>57.142857142857139</v>
      </c>
      <c r="C24" s="9">
        <f>'Employer pension contributions'!W184</f>
        <v>47.702736630680384</v>
      </c>
      <c r="E24" s="10"/>
      <c r="F24" s="10"/>
    </row>
    <row r="25" spans="1:48">
      <c r="A25" t="s">
        <v>149</v>
      </c>
      <c r="B25" s="9">
        <f>'Employee pension contributions'!AE168</f>
        <v>72.72727272727272</v>
      </c>
      <c r="C25" s="9">
        <f>'Employer pension contributions'!AE184</f>
        <v>60.712573893593202</v>
      </c>
      <c r="E25" s="10"/>
      <c r="F25" s="10"/>
    </row>
    <row r="26" spans="1:48">
      <c r="A26" t="s">
        <v>215</v>
      </c>
      <c r="B26" s="9"/>
      <c r="C26" s="9"/>
      <c r="E26" s="10"/>
      <c r="F26" s="10"/>
    </row>
    <row r="27" spans="1:48">
      <c r="A27" t="s">
        <v>167</v>
      </c>
      <c r="B27" s="9">
        <f>'Employee pension contributions'!H168</f>
        <v>55.000000000000007</v>
      </c>
      <c r="C27" s="9">
        <f>'Employer pension contributions'!H184</f>
        <v>46.572934973637949</v>
      </c>
      <c r="E27" s="10"/>
      <c r="F27" s="10"/>
    </row>
    <row r="28" spans="1:48">
      <c r="A28" t="s">
        <v>39</v>
      </c>
      <c r="B28" s="9">
        <f>'Employee pension contributions'!P168</f>
        <v>64.705882352941174</v>
      </c>
      <c r="C28" s="9">
        <f>'Employer pension contributions'!P184</f>
        <v>54.791688204279943</v>
      </c>
      <c r="E28" s="10"/>
      <c r="F28" s="10"/>
    </row>
    <row r="29" spans="1:48">
      <c r="A29" t="s">
        <v>40</v>
      </c>
      <c r="B29" s="9">
        <f>'Employee pension contributions'!X168</f>
        <v>78.571428571428569</v>
      </c>
      <c r="C29" s="9">
        <f>'Employer pension contributions'!X184</f>
        <v>66.532764248054221</v>
      </c>
      <c r="E29" s="10"/>
      <c r="F29" s="10"/>
    </row>
    <row r="30" spans="1:48">
      <c r="A30" t="s">
        <v>149</v>
      </c>
      <c r="B30" s="9">
        <f>'Employee pension contributions'!AF168</f>
        <v>100</v>
      </c>
      <c r="C30" s="9">
        <f>'Employer pension contributions'!AF184</f>
        <v>84.678063588432622</v>
      </c>
      <c r="E30" s="10"/>
      <c r="F30" s="10"/>
    </row>
    <row r="31" spans="1:48">
      <c r="A31" t="s">
        <v>41</v>
      </c>
      <c r="B31" s="9">
        <f>'Employee pension contributions'!AN168</f>
        <v>83.018867924528323</v>
      </c>
      <c r="C31" s="9">
        <f>'Employer pension contributions'!AN184</f>
        <v>70.298769771528981</v>
      </c>
      <c r="E31" s="10"/>
      <c r="F31" s="10"/>
    </row>
    <row r="32" spans="1:48">
      <c r="B32" s="9"/>
      <c r="C32" s="9"/>
      <c r="D32" s="7"/>
      <c r="E32" s="10"/>
      <c r="F32" s="10"/>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row>
    <row r="33" spans="2:48">
      <c r="B33" s="9"/>
      <c r="C33" s="9"/>
      <c r="D33" s="7"/>
      <c r="E33" s="10"/>
      <c r="F33" s="10"/>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row>
    <row r="34" spans="2:48">
      <c r="B34" s="9"/>
      <c r="C34" s="9"/>
      <c r="D34" s="7"/>
      <c r="E34" s="10"/>
      <c r="F34" s="10"/>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row>
    <row r="35" spans="2:48">
      <c r="B35" s="9"/>
      <c r="C35" s="9"/>
      <c r="D35" s="7"/>
      <c r="E35" s="10"/>
      <c r="F35" s="10"/>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row>
    <row r="36" spans="2:48">
      <c r="B36" s="9"/>
      <c r="C36" s="9"/>
      <c r="D36" s="7"/>
      <c r="E36" s="10"/>
      <c r="F36" s="10"/>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row>
    <row r="37" spans="2:48">
      <c r="B37" s="9"/>
      <c r="C37" s="9"/>
      <c r="D37" s="7"/>
      <c r="E37" s="10"/>
      <c r="F37" s="10"/>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row>
    <row r="38" spans="2:48">
      <c r="B38" s="9"/>
      <c r="C38" s="9"/>
      <c r="D38" s="7"/>
      <c r="E38" s="10"/>
      <c r="F38" s="10"/>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row>
    <row r="39" spans="2:48">
      <c r="B39" s="9"/>
      <c r="C39" s="9"/>
      <c r="D39" s="7"/>
      <c r="E39" s="10"/>
      <c r="F39" s="10"/>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row>
    <row r="40" spans="2:48">
      <c r="B40" s="9"/>
      <c r="C40" s="9"/>
      <c r="D40" s="7"/>
      <c r="E40" s="10"/>
      <c r="F40" s="10"/>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row>
    <row r="41" spans="2:48">
      <c r="C41" s="7"/>
    </row>
    <row r="42" spans="2:48">
      <c r="C42" s="7"/>
    </row>
    <row r="43" spans="2:48">
      <c r="C43" s="7"/>
    </row>
    <row r="44" spans="2:48">
      <c r="C44" s="7"/>
    </row>
    <row r="45" spans="2:48">
      <c r="C45" s="7"/>
    </row>
    <row r="46" spans="2:48">
      <c r="C46" s="7"/>
    </row>
    <row r="47" spans="2:48">
      <c r="C47" s="7"/>
    </row>
    <row r="48" spans="2:48">
      <c r="C48" s="7"/>
    </row>
    <row r="49" spans="3:3">
      <c r="C49" s="7"/>
    </row>
    <row r="50" spans="3:3">
      <c r="C50" s="7"/>
    </row>
    <row r="51" spans="3:3">
      <c r="C51" s="7"/>
    </row>
    <row r="52" spans="3:3">
      <c r="C52" s="7"/>
    </row>
    <row r="53" spans="3:3">
      <c r="C53" s="7"/>
    </row>
    <row r="54" spans="3:3">
      <c r="C54" s="7"/>
    </row>
    <row r="55" spans="3:3">
      <c r="C55" s="7"/>
    </row>
    <row r="56" spans="3:3">
      <c r="C56" s="7"/>
    </row>
    <row r="57" spans="3:3">
      <c r="C57" s="7"/>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L9"/>
  <sheetViews>
    <sheetView workbookViewId="0"/>
  </sheetViews>
  <sheetFormatPr defaultRowHeight="15"/>
  <cols>
    <col min="1" max="1" width="28.85546875" customWidth="1"/>
    <col min="2" max="2" width="10.5703125" bestFit="1" customWidth="1"/>
    <col min="8" max="8" width="13.42578125" bestFit="1" customWidth="1"/>
    <col min="9" max="9" width="14.28515625" bestFit="1" customWidth="1"/>
    <col min="11" max="11" width="9.28515625" bestFit="1" customWidth="1"/>
  </cols>
  <sheetData>
    <row r="1" spans="1:12">
      <c r="A1" s="19" t="s">
        <v>306</v>
      </c>
    </row>
    <row r="2" spans="1:12">
      <c r="C2" s="7" t="s">
        <v>73</v>
      </c>
      <c r="D2" s="7" t="s">
        <v>80</v>
      </c>
      <c r="E2" s="7" t="s">
        <v>74</v>
      </c>
      <c r="F2" s="7" t="s">
        <v>32</v>
      </c>
      <c r="G2" s="7" t="s">
        <v>75</v>
      </c>
      <c r="H2" s="7" t="s">
        <v>76</v>
      </c>
      <c r="I2" s="7" t="s">
        <v>77</v>
      </c>
      <c r="J2" s="7" t="s">
        <v>78</v>
      </c>
      <c r="K2" s="7" t="s">
        <v>79</v>
      </c>
    </row>
    <row r="3" spans="1:12">
      <c r="A3" t="s">
        <v>137</v>
      </c>
      <c r="B3" t="s">
        <v>163</v>
      </c>
      <c r="C3" s="3">
        <f>'Shares outside an ISA'!J226</f>
        <v>0.11764705882353252</v>
      </c>
      <c r="D3" s="3" t="s">
        <v>18</v>
      </c>
      <c r="E3" s="3">
        <f>'Shares outside an ISA'!K226</f>
        <v>0.11764705882353252</v>
      </c>
      <c r="F3" s="3">
        <f>'Shares outside an ISA'!L226</f>
        <v>0.5276470588235318</v>
      </c>
      <c r="G3" s="3">
        <f>'Shares outside an ISA'!N226</f>
        <v>0.43300653594770999</v>
      </c>
      <c r="H3" s="3">
        <f>'Shares outside an ISA'!O226</f>
        <v>0.54064653594771139</v>
      </c>
      <c r="I3" s="3">
        <f>'Shares outside an ISA'!P226</f>
        <v>0.61188653594771714</v>
      </c>
      <c r="J3" s="3">
        <f>'Shares outside an ISA'!Q226</f>
        <v>0.63300653594771761</v>
      </c>
      <c r="K3" s="3">
        <f>'Shares outside an ISA'!R226</f>
        <v>0.48856209149771568</v>
      </c>
      <c r="L3" t="s">
        <v>148</v>
      </c>
    </row>
    <row r="4" spans="1:12">
      <c r="B4" t="s">
        <v>164</v>
      </c>
      <c r="C4" s="3">
        <f>'Shares outside an ISA'!J247</f>
        <v>9.6371382122438981E-2</v>
      </c>
      <c r="D4" s="3" t="s">
        <v>18</v>
      </c>
      <c r="E4" s="3">
        <f>'Shares outside an ISA'!K247</f>
        <v>9.6371382122438981E-2</v>
      </c>
      <c r="F4" s="3">
        <f>'Shares outside an ISA'!L247</f>
        <v>0.51137246344356291</v>
      </c>
      <c r="G4" s="3">
        <f>'Shares outside an ISA'!N247</f>
        <v>0.40572431343951038</v>
      </c>
      <c r="H4" s="3">
        <f>'Shares outside an ISA'!O247</f>
        <v>0.51548487860902481</v>
      </c>
      <c r="I4" s="3">
        <f>'Shares outside an ISA'!P247</f>
        <v>0.58815582994821425</v>
      </c>
      <c r="J4" s="3">
        <f>'Shares outside an ISA'!Q247</f>
        <v>0.60970433817675218</v>
      </c>
      <c r="K4" s="3">
        <f>'Shares outside an ISA'!R247</f>
        <v>0.46236817188345292</v>
      </c>
      <c r="L4" t="s">
        <v>148</v>
      </c>
    </row>
    <row r="5" spans="1:12">
      <c r="B5" t="s">
        <v>165</v>
      </c>
      <c r="C5" s="3">
        <f>'Shares outside an ISA'!J268</f>
        <v>7.0997518849431437E-2</v>
      </c>
      <c r="D5" s="3" t="s">
        <v>18</v>
      </c>
      <c r="E5" s="3">
        <f>'Shares outside an ISA'!K268</f>
        <v>7.0997518849431437E-2</v>
      </c>
      <c r="F5" s="3">
        <f>'Shares outside an ISA'!L268</f>
        <v>0.49013860507061047</v>
      </c>
      <c r="G5" s="3">
        <f>'Shares outside an ISA'!N268</f>
        <v>0.37062221567179626</v>
      </c>
      <c r="H5" s="3">
        <f>'Shares outside an ISA'!O268</f>
        <v>0.48230354925962821</v>
      </c>
      <c r="I5" s="3">
        <f>'Shares outside an ISA'!P268</f>
        <v>0.55634038610236358</v>
      </c>
      <c r="J5" s="3">
        <f>'Shares outside an ISA'!Q268</f>
        <v>0.57830903108250509</v>
      </c>
      <c r="K5" s="3">
        <f>'Shares outside an ISA'!R268</f>
        <v>0.42823657104813417</v>
      </c>
      <c r="L5" t="s">
        <v>148</v>
      </c>
    </row>
    <row r="8" spans="1:12">
      <c r="C8" s="3"/>
      <c r="D8" s="3"/>
      <c r="E8" s="3"/>
      <c r="F8" s="3"/>
      <c r="G8" s="3"/>
      <c r="H8" s="3"/>
      <c r="I8" s="3"/>
      <c r="J8" s="3"/>
      <c r="K8" s="3"/>
    </row>
    <row r="9" spans="1:12">
      <c r="C9" s="3"/>
      <c r="D9" s="3"/>
      <c r="E9" s="3"/>
      <c r="F9" s="3"/>
      <c r="G9" s="3"/>
      <c r="H9" s="3"/>
      <c r="I9" s="3"/>
      <c r="J9" s="3"/>
      <c r="K9" s="3"/>
    </row>
  </sheetData>
  <pageMargins left="0.70866141732283472" right="0.70866141732283472" top="0.74803149606299213" bottom="0.74803149606299213" header="0.31496062992125984" footer="0.31496062992125984"/>
  <pageSetup paperSize="9" scale="74" fitToHeight="10" orientation="landscape" r:id="rId1"/>
  <headerFooter>
    <oddHeader>&amp;A</oddHeader>
  </headerFooter>
  <drawing r:id="rId2"/>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L9"/>
  <sheetViews>
    <sheetView workbookViewId="0"/>
  </sheetViews>
  <sheetFormatPr defaultRowHeight="15"/>
  <cols>
    <col min="1" max="1" width="28.85546875" customWidth="1"/>
    <col min="2" max="2" width="10.5703125" bestFit="1" customWidth="1"/>
    <col min="8" max="8" width="13.42578125" bestFit="1" customWidth="1"/>
    <col min="9" max="9" width="14.28515625" bestFit="1" customWidth="1"/>
    <col min="11" max="11" width="9.28515625" bestFit="1" customWidth="1"/>
  </cols>
  <sheetData>
    <row r="1" spans="1:12">
      <c r="A1" s="19" t="s">
        <v>307</v>
      </c>
    </row>
    <row r="2" spans="1:12">
      <c r="C2" s="7" t="s">
        <v>73</v>
      </c>
      <c r="D2" s="7" t="s">
        <v>80</v>
      </c>
      <c r="E2" s="7" t="s">
        <v>74</v>
      </c>
      <c r="F2" s="7" t="s">
        <v>32</v>
      </c>
      <c r="G2" s="7" t="s">
        <v>75</v>
      </c>
      <c r="H2" s="7" t="s">
        <v>76</v>
      </c>
      <c r="I2" s="7" t="s">
        <v>77</v>
      </c>
      <c r="J2" s="7" t="s">
        <v>78</v>
      </c>
      <c r="K2" s="7" t="s">
        <v>79</v>
      </c>
    </row>
    <row r="3" spans="1:12">
      <c r="A3" t="s">
        <v>137</v>
      </c>
      <c r="B3" t="s">
        <v>163</v>
      </c>
      <c r="C3" s="9">
        <f>'Shares outside an ISA'!J227</f>
        <v>100.34383954154728</v>
      </c>
      <c r="D3" s="9" t="s">
        <v>18</v>
      </c>
      <c r="E3" s="9">
        <f>'Shares outside an ISA'!K227</f>
        <v>100.34383954154728</v>
      </c>
      <c r="F3" s="9">
        <f>'Shares outside an ISA'!L227</f>
        <v>101.56082339089028</v>
      </c>
      <c r="G3" s="9">
        <f>'Shares outside an ISA'!N227</f>
        <v>101.27729310261724</v>
      </c>
      <c r="H3" s="9">
        <f>'Shares outside an ISA'!O227</f>
        <v>101.59989212810845</v>
      </c>
      <c r="I3" s="9">
        <f>'Shares outside an ISA'!P227</f>
        <v>101.81453227562926</v>
      </c>
      <c r="J3" s="9">
        <f>'Shares outside an ISA'!Q227</f>
        <v>101.87833945870466</v>
      </c>
      <c r="K3" s="9">
        <f>'Shares outside an ISA'!R227</f>
        <v>101.443537874748</v>
      </c>
      <c r="L3" t="s">
        <v>148</v>
      </c>
    </row>
    <row r="4" spans="1:12">
      <c r="B4" t="s">
        <v>164</v>
      </c>
      <c r="C4" s="9">
        <f>'Shares outside an ISA'!J248</f>
        <v>102.85075828899524</v>
      </c>
      <c r="D4" s="9" t="s">
        <v>18</v>
      </c>
      <c r="E4" s="9">
        <f>'Shares outside an ISA'!K248</f>
        <v>102.85075828899524</v>
      </c>
      <c r="F4" s="9">
        <f>'Shares outside an ISA'!L248</f>
        <v>116.19083489387117</v>
      </c>
      <c r="G4" s="9">
        <f>'Shares outside an ISA'!N248</f>
        <v>112.62301588017256</v>
      </c>
      <c r="H4" s="9">
        <f>'Shares outside an ISA'!O248</f>
        <v>116.33220595514557</v>
      </c>
      <c r="I4" s="9">
        <f>'Shares outside an ISA'!P248</f>
        <v>118.86186236787586</v>
      </c>
      <c r="J4" s="9">
        <f>'Shares outside an ISA'!Q248</f>
        <v>119.62354584041957</v>
      </c>
      <c r="K4" s="9">
        <f>'Shares outside an ISA'!R248</f>
        <v>114.52069589055486</v>
      </c>
      <c r="L4" t="s">
        <v>148</v>
      </c>
    </row>
    <row r="5" spans="1:12">
      <c r="B5" t="s">
        <v>165</v>
      </c>
      <c r="C5" s="9">
        <f>'Shares outside an ISA'!J269</f>
        <v>105.31132195609739</v>
      </c>
      <c r="D5" s="9" t="s">
        <v>18</v>
      </c>
      <c r="E5" s="9">
        <f>'Shares outside an ISA'!K269</f>
        <v>105.31132195609739</v>
      </c>
      <c r="F5" s="9">
        <f>'Shares outside an ISA'!L269</f>
        <v>143.25686052039225</v>
      </c>
      <c r="G5" s="9">
        <f>'Shares outside an ISA'!N269</f>
        <v>131.17179833903688</v>
      </c>
      <c r="H5" s="9">
        <f>'Shares outside an ISA'!O269</f>
        <v>142.43021395190848</v>
      </c>
      <c r="I5" s="9">
        <f>'Shares outside an ISA'!P269</f>
        <v>150.44393019017892</v>
      </c>
      <c r="J5" s="9">
        <f>'Shares outside an ISA'!Q269</f>
        <v>152.91096343788183</v>
      </c>
      <c r="K5" s="9">
        <f>'Shares outside an ISA'!R269</f>
        <v>136.85937292458405</v>
      </c>
      <c r="L5" t="s">
        <v>148</v>
      </c>
    </row>
    <row r="8" spans="1:12">
      <c r="C8" s="9"/>
      <c r="D8" s="9"/>
      <c r="E8" s="9"/>
      <c r="F8" s="9"/>
      <c r="G8" s="9"/>
      <c r="H8" s="9"/>
      <c r="I8" s="9"/>
      <c r="J8" s="9"/>
      <c r="K8" s="9"/>
    </row>
    <row r="9" spans="1:12">
      <c r="C9" s="9"/>
      <c r="D9" s="9"/>
      <c r="E9" s="9"/>
      <c r="F9" s="9"/>
      <c r="G9" s="9"/>
      <c r="H9" s="9"/>
      <c r="I9" s="9"/>
      <c r="J9" s="9"/>
      <c r="K9" s="9"/>
    </row>
  </sheetData>
  <pageMargins left="0.70866141732283472" right="0.70866141732283472" top="0.74803149606299213" bottom="0.74803149606299213" header="0.31496062992125984" footer="0.31496062992125984"/>
  <pageSetup paperSize="9" scale="74" fitToHeight="10" orientation="landscape" r:id="rId1"/>
  <headerFooter>
    <oddHeader>&amp;A</oddHeader>
  </headerFooter>
  <drawing r:id="rId2"/>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L13"/>
  <sheetViews>
    <sheetView workbookViewId="0"/>
  </sheetViews>
  <sheetFormatPr defaultRowHeight="15"/>
  <cols>
    <col min="1" max="1" width="64" bestFit="1" customWidth="1"/>
    <col min="2" max="2" width="11.5703125" bestFit="1" customWidth="1"/>
    <col min="8" max="8" width="13.42578125" bestFit="1" customWidth="1"/>
    <col min="9" max="9" width="14.28515625" bestFit="1" customWidth="1"/>
    <col min="11" max="11" width="9.28515625" bestFit="1" customWidth="1"/>
  </cols>
  <sheetData>
    <row r="1" spans="1:12">
      <c r="A1" s="19" t="s">
        <v>235</v>
      </c>
    </row>
    <row r="2" spans="1:12">
      <c r="C2" s="7" t="s">
        <v>73</v>
      </c>
      <c r="D2" s="7" t="s">
        <v>80</v>
      </c>
      <c r="E2" s="7" t="s">
        <v>74</v>
      </c>
      <c r="F2" s="7" t="s">
        <v>32</v>
      </c>
      <c r="G2" s="7" t="s">
        <v>75</v>
      </c>
      <c r="H2" s="7" t="s">
        <v>76</v>
      </c>
      <c r="I2" s="7" t="s">
        <v>77</v>
      </c>
      <c r="J2" s="7" t="s">
        <v>78</v>
      </c>
      <c r="K2" s="7" t="s">
        <v>79</v>
      </c>
    </row>
    <row r="3" spans="1:12">
      <c r="A3" t="s">
        <v>136</v>
      </c>
      <c r="B3" t="s">
        <v>162</v>
      </c>
      <c r="C3" s="3">
        <v>0</v>
      </c>
      <c r="D3" s="3">
        <v>0</v>
      </c>
      <c r="E3" s="3">
        <v>0</v>
      </c>
      <c r="F3" s="3">
        <v>0</v>
      </c>
      <c r="G3" s="3">
        <v>0</v>
      </c>
      <c r="H3" s="3">
        <v>0</v>
      </c>
      <c r="I3" s="3">
        <v>0</v>
      </c>
      <c r="J3" s="3">
        <v>0</v>
      </c>
      <c r="K3" s="3">
        <v>0</v>
      </c>
    </row>
    <row r="4" spans="1:12">
      <c r="A4" t="s">
        <v>138</v>
      </c>
      <c r="B4" t="s">
        <v>164</v>
      </c>
      <c r="C4" s="3">
        <f>'Rental housing owned outright'!J247</f>
        <v>9.6371382122438981E-2</v>
      </c>
      <c r="D4" s="3" t="s">
        <v>18</v>
      </c>
      <c r="E4" s="3">
        <f>'Rental housing owned outright'!K247</f>
        <v>0.29875645855766503</v>
      </c>
      <c r="F4" s="3">
        <f>'Rental housing owned outright'!L247</f>
        <v>0.71397621465369154</v>
      </c>
      <c r="G4" s="3">
        <f>'Rental housing owned outright'!M247</f>
        <v>0.55869306143086594</v>
      </c>
      <c r="H4" s="3">
        <f>'Rental housing owned outright'!N247</f>
        <v>0.66852391794713828</v>
      </c>
      <c r="I4" s="3">
        <f>'Rental housing owned outright'!O247</f>
        <v>0.74124254614679475</v>
      </c>
      <c r="J4" s="3">
        <f>'Rental housing owned outright'!P247</f>
        <v>0.76280536955038547</v>
      </c>
      <c r="K4" s="3">
        <f>'Rental housing owned outright'!Q247</f>
        <v>0.60970433817675218</v>
      </c>
      <c r="L4" t="s">
        <v>148</v>
      </c>
    </row>
    <row r="5" spans="1:12">
      <c r="B5" t="s">
        <v>165</v>
      </c>
      <c r="C5" s="3">
        <f>'Rental housing owned outright'!J268</f>
        <v>7.0997518849431437E-2</v>
      </c>
      <c r="D5" s="3" t="s">
        <v>18</v>
      </c>
      <c r="E5" s="3">
        <f>'Rental housing owned outright'!K268</f>
        <v>0.27523186309136582</v>
      </c>
      <c r="F5" s="3">
        <f>'Rental housing owned outright'!L268</f>
        <v>0.69530731760074538</v>
      </c>
      <c r="G5" s="3">
        <f>'Rental housing owned outright'!M268</f>
        <v>0.52631448177062057</v>
      </c>
      <c r="H5" s="3">
        <f>'Rental housing owned outright'!N268</f>
        <v>0.63831192629179301</v>
      </c>
      <c r="I5" s="3">
        <f>'Rental housing owned outright'!O268</f>
        <v>0.71257004853576833</v>
      </c>
      <c r="J5" s="3">
        <f>'Rental housing owned outright'!P268</f>
        <v>0.73460623784033974</v>
      </c>
      <c r="K5" s="3">
        <f>'Rental housing owned outright'!Q268</f>
        <v>0.57830903108250509</v>
      </c>
      <c r="L5" t="s">
        <v>148</v>
      </c>
    </row>
    <row r="6" spans="1:12">
      <c r="A6" t="s">
        <v>171</v>
      </c>
      <c r="B6" t="s">
        <v>164</v>
      </c>
      <c r="C6" s="3">
        <f>'Rental housing with mortgage'!J221</f>
        <v>0.17455029524194404</v>
      </c>
      <c r="D6" s="3" t="s">
        <v>18</v>
      </c>
      <c r="E6" s="3">
        <f>'Rental housing with mortgage'!K221</f>
        <v>0.27096483545247241</v>
      </c>
      <c r="F6" s="3">
        <f>'Rental housing with mortgage'!L221</f>
        <v>0.46195264389989055</v>
      </c>
      <c r="G6" s="3">
        <f>'Rental housing with mortgage'!M221</f>
        <v>0.46966873977468221</v>
      </c>
      <c r="H6" s="3">
        <f>'Rental housing with mortgage'!N221</f>
        <v>0.52056949072768754</v>
      </c>
      <c r="I6" s="3">
        <f>'Rental housing with mortgage'!O221</f>
        <v>0.55391549020352981</v>
      </c>
      <c r="J6" s="3">
        <f>'Rental housing with mortgage'!P221</f>
        <v>0.56374888809288815</v>
      </c>
      <c r="K6" s="3">
        <f>'Rental housing with mortgage'!Q221</f>
        <v>0.49338994267577319</v>
      </c>
      <c r="L6" t="s">
        <v>148</v>
      </c>
    </row>
    <row r="7" spans="1:12">
      <c r="B7" t="s">
        <v>165</v>
      </c>
      <c r="C7" s="3">
        <f>'Rental housing with mortgage'!J246</f>
        <v>0.10932216723467023</v>
      </c>
      <c r="D7" s="3" t="s">
        <v>18</v>
      </c>
      <c r="E7" s="3">
        <f>'Rental housing with mortgage'!K246</f>
        <v>0.23658967296458872</v>
      </c>
      <c r="F7" s="3">
        <f>'Rental housing with mortgage'!L246</f>
        <v>0.48391097813819395</v>
      </c>
      <c r="G7" s="3">
        <f>'Rental housing with mortgage'!M246</f>
        <v>0.43247166002083431</v>
      </c>
      <c r="H7" s="3">
        <f>'Rental housing with mortgage'!N246</f>
        <v>0.49919771906821087</v>
      </c>
      <c r="I7" s="3">
        <f>'Rental housing with mortgage'!O246</f>
        <v>0.54266567027071722</v>
      </c>
      <c r="J7" s="3">
        <f>'Rental housing with mortgage'!P246</f>
        <v>0.55544478263610075</v>
      </c>
      <c r="K7" s="3">
        <f>'Rental housing with mortgage'!Q246</f>
        <v>0.46362228217455748</v>
      </c>
      <c r="L7" t="s">
        <v>148</v>
      </c>
    </row>
    <row r="8" spans="1:12">
      <c r="A8" t="s">
        <v>179</v>
      </c>
      <c r="B8" t="s">
        <v>164</v>
      </c>
      <c r="C8" s="3">
        <f>'Rental housing with mortgage'!J296</f>
        <v>0.17455029524194404</v>
      </c>
      <c r="D8" s="3" t="s">
        <v>18</v>
      </c>
      <c r="E8" s="3">
        <f>'Rental housing with mortgage'!K296</f>
        <v>0.27096483545247241</v>
      </c>
      <c r="F8" s="3">
        <f>'Rental housing with mortgage'!L296</f>
        <v>1.0679071202665305</v>
      </c>
      <c r="G8" s="3">
        <f>'Rental housing with mortgage'!M296</f>
        <v>0.7599657625188726</v>
      </c>
      <c r="H8" s="3">
        <f>'Rental housing with mortgage'!N296</f>
        <v>0.97612159908841145</v>
      </c>
      <c r="I8" s="3">
        <f>'Rental housing with mortgage'!O296</f>
        <v>1.122674322562873</v>
      </c>
      <c r="J8" s="3">
        <f>'Rental housing with mortgage'!P296</f>
        <v>1.1666897834878944</v>
      </c>
      <c r="K8" s="3">
        <f>'Rental housing with mortgage'!Q296</f>
        <v>0.85961283662485588</v>
      </c>
      <c r="L8" t="s">
        <v>148</v>
      </c>
    </row>
    <row r="9" spans="1:12">
      <c r="B9" t="s">
        <v>165</v>
      </c>
      <c r="C9" s="3">
        <f>'Rental housing with mortgage'!J321</f>
        <v>0.10932216723467023</v>
      </c>
      <c r="D9" s="3" t="s">
        <v>18</v>
      </c>
      <c r="E9" s="3">
        <f>'Rental housing with mortgage'!K321</f>
        <v>0.23658967296458872</v>
      </c>
      <c r="F9" s="3">
        <f>'Rental housing with mortgage'!L321</f>
        <v>0.98271788756803635</v>
      </c>
      <c r="G9" s="3">
        <f>'Rental housing with mortgage'!M321</f>
        <v>0.66084507061811293</v>
      </c>
      <c r="H9" s="3">
        <f>'Rental housing with mortgage'!N321</f>
        <v>0.86890875685277003</v>
      </c>
      <c r="I9" s="3">
        <f>'Rental housing with mortgage'!O321</f>
        <v>1.0148269887987034</v>
      </c>
      <c r="J9" s="3">
        <f>'Rental housing with mortgage'!P321</f>
        <v>1.0595374698273199</v>
      </c>
      <c r="K9" s="3">
        <f>'Rental housing with mortgage'!Q321</f>
        <v>0.75579915021181387</v>
      </c>
      <c r="L9" t="s">
        <v>148</v>
      </c>
    </row>
    <row r="11" spans="1:12">
      <c r="C11" s="3"/>
      <c r="D11" s="3"/>
      <c r="E11" s="3"/>
      <c r="F11" s="3"/>
      <c r="G11" s="3"/>
      <c r="H11" s="3"/>
      <c r="I11" s="3"/>
      <c r="J11" s="3"/>
      <c r="K11" s="3"/>
    </row>
    <row r="12" spans="1:12">
      <c r="C12" s="3"/>
      <c r="D12" s="3"/>
      <c r="E12" s="3"/>
      <c r="F12" s="3"/>
      <c r="G12" s="3"/>
      <c r="H12" s="3"/>
      <c r="I12" s="3"/>
      <c r="J12" s="3"/>
      <c r="K12" s="3"/>
    </row>
    <row r="13" spans="1:12">
      <c r="C13" s="3"/>
      <c r="D13" s="3"/>
      <c r="E13" s="3"/>
      <c r="F13" s="3"/>
      <c r="G13" s="3"/>
      <c r="H13" s="3"/>
      <c r="I13" s="3"/>
      <c r="J13" s="3"/>
      <c r="K13" s="3"/>
    </row>
  </sheetData>
  <pageMargins left="0.70866141732283472" right="0.70866141732283472" top="0.74803149606299213" bottom="0.74803149606299213" header="0.31496062992125984" footer="0.31496062992125984"/>
  <pageSetup paperSize="9" scale="61" fitToHeight="10" orientation="landscape" r:id="rId1"/>
  <headerFooter>
    <oddHeader>&amp;A</oddHeader>
  </headerFooter>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L9"/>
  <sheetViews>
    <sheetView workbookViewId="0"/>
  </sheetViews>
  <sheetFormatPr defaultRowHeight="15"/>
  <cols>
    <col min="1" max="1" width="64" bestFit="1" customWidth="1"/>
    <col min="2" max="2" width="11.5703125" bestFit="1" customWidth="1"/>
    <col min="8" max="8" width="13.42578125" bestFit="1" customWidth="1"/>
    <col min="9" max="9" width="14.28515625" bestFit="1" customWidth="1"/>
    <col min="11" max="11" width="9.28515625" bestFit="1" customWidth="1"/>
  </cols>
  <sheetData>
    <row r="1" spans="1:12">
      <c r="A1" s="19" t="s">
        <v>236</v>
      </c>
    </row>
    <row r="2" spans="1:12">
      <c r="C2" s="7" t="s">
        <v>73</v>
      </c>
      <c r="D2" s="7" t="s">
        <v>80</v>
      </c>
      <c r="E2" s="7" t="s">
        <v>74</v>
      </c>
      <c r="F2" s="7" t="s">
        <v>32</v>
      </c>
      <c r="G2" s="7" t="s">
        <v>75</v>
      </c>
      <c r="H2" s="7" t="s">
        <v>76</v>
      </c>
      <c r="I2" s="7" t="s">
        <v>77</v>
      </c>
      <c r="J2" s="7" t="s">
        <v>78</v>
      </c>
      <c r="K2" s="7" t="s">
        <v>79</v>
      </c>
    </row>
    <row r="3" spans="1:12">
      <c r="A3" t="s">
        <v>136</v>
      </c>
      <c r="B3" t="s">
        <v>162</v>
      </c>
      <c r="C3" s="9">
        <v>100</v>
      </c>
      <c r="D3" s="9">
        <v>100</v>
      </c>
      <c r="E3" s="9">
        <v>100</v>
      </c>
      <c r="F3" s="9">
        <v>100</v>
      </c>
      <c r="G3" s="9">
        <v>100</v>
      </c>
      <c r="H3" s="9">
        <v>100</v>
      </c>
      <c r="I3" s="9">
        <v>100</v>
      </c>
      <c r="J3" s="9">
        <v>100</v>
      </c>
      <c r="K3" s="9">
        <v>100</v>
      </c>
    </row>
    <row r="4" spans="1:12">
      <c r="A4" t="s">
        <v>138</v>
      </c>
      <c r="B4" t="s">
        <v>164</v>
      </c>
      <c r="C4" s="9">
        <f>'Rental housing owned outright'!J248</f>
        <v>102.85075828899524</v>
      </c>
      <c r="D4" s="9" t="s">
        <v>18</v>
      </c>
      <c r="E4" s="9">
        <f>'Rental housing owned outright'!K248</f>
        <v>109.13301223367475</v>
      </c>
      <c r="F4" s="9">
        <f>'Rental housing owned outright'!L248</f>
        <v>123.3859346899274</v>
      </c>
      <c r="G4" s="9">
        <f>'Rental housing owned outright'!M248</f>
        <v>117.82905067006868</v>
      </c>
      <c r="H4" s="9">
        <f>'Rental housing owned outright'!N248</f>
        <v>121.73013347257024</v>
      </c>
      <c r="I4" s="9">
        <f>'Rental housing owned outright'!O248</f>
        <v>124.39111082858483</v>
      </c>
      <c r="J4" s="9">
        <f>'Rental housing owned outright'!P248</f>
        <v>125.19240581799096</v>
      </c>
      <c r="K4" s="9">
        <f>'Rental housing owned outright'!Q248</f>
        <v>119.62354584041957</v>
      </c>
      <c r="L4" t="s">
        <v>148</v>
      </c>
    </row>
    <row r="5" spans="1:12">
      <c r="B5" t="s">
        <v>165</v>
      </c>
      <c r="C5" s="9">
        <f>'Rental housing owned outright'!J269</f>
        <v>105.31132195609739</v>
      </c>
      <c r="D5" s="9" t="s">
        <v>18</v>
      </c>
      <c r="E5" s="9">
        <f>'Rental housing owned outright'!K269</f>
        <v>122.28927585133098</v>
      </c>
      <c r="F5" s="9">
        <f>'Rental housing owned outright'!L269</f>
        <v>166.7772070699705</v>
      </c>
      <c r="G5" s="9">
        <f>'Rental housing owned outright'!M269</f>
        <v>147.13884922131254</v>
      </c>
      <c r="H5" s="9">
        <f>'Rental housing owned outright'!N269</f>
        <v>159.86589893128831</v>
      </c>
      <c r="I5" s="9">
        <f>'Rental housing owned outright'!O269</f>
        <v>168.93126218770215</v>
      </c>
      <c r="J5" s="9">
        <f>'Rental housing owned outright'!P269</f>
        <v>171.72306985714116</v>
      </c>
      <c r="K5" s="9">
        <f>'Rental housing owned outright'!Q269</f>
        <v>152.91096343788183</v>
      </c>
      <c r="L5" t="s">
        <v>148</v>
      </c>
    </row>
    <row r="6" spans="1:12">
      <c r="A6" t="s">
        <v>171</v>
      </c>
      <c r="B6" t="s">
        <v>164</v>
      </c>
      <c r="C6" s="9">
        <f>'Rental housing with mortgage'!J222</f>
        <v>105.22908676320262</v>
      </c>
      <c r="D6" s="9" t="s">
        <v>18</v>
      </c>
      <c r="E6" s="9">
        <f>'Rental housing with mortgage'!K222</f>
        <v>108.24585374581541</v>
      </c>
      <c r="F6" s="9">
        <f>'Rental housing with mortgage'!L222</f>
        <v>114.50664747388788</v>
      </c>
      <c r="G6" s="9">
        <f>'Rental housing with mortgage'!M222</f>
        <v>114.76782734974074</v>
      </c>
      <c r="H6" s="9">
        <f>'Rental housing with mortgage'!N222</f>
        <v>116.50725954507175</v>
      </c>
      <c r="I6" s="9">
        <f>'Rental housing with mortgage'!O222</f>
        <v>117.66250590123455</v>
      </c>
      <c r="J6" s="9">
        <f>'Rental housing with mortgage'!P222</f>
        <v>118.00557779536489</v>
      </c>
      <c r="K6" s="9">
        <f>'Rental housing with mortgage'!Q222</f>
        <v>115.57487204605434</v>
      </c>
      <c r="L6" t="s">
        <v>148</v>
      </c>
    </row>
    <row r="7" spans="1:12">
      <c r="B7" t="s">
        <v>165</v>
      </c>
      <c r="C7" s="9">
        <f>'Rental housing with mortgage'!J247</f>
        <v>108.2995187040115</v>
      </c>
      <c r="D7" s="9" t="s">
        <v>18</v>
      </c>
      <c r="E7" s="9">
        <f>'Rental housing with mortgage'!K247</f>
        <v>118.87119685614482</v>
      </c>
      <c r="F7" s="9">
        <f>'Rental housing with mortgage'!L247</f>
        <v>142.59940218035359</v>
      </c>
      <c r="G7" s="9">
        <f>'Rental housing with mortgage'!M247</f>
        <v>137.28744563857711</v>
      </c>
      <c r="H7" s="9">
        <f>'Rental housing with mortgage'!N247</f>
        <v>144.21887606913054</v>
      </c>
      <c r="I7" s="9">
        <f>'Rental housing with mortgage'!O247</f>
        <v>148.9292233439447</v>
      </c>
      <c r="J7" s="9">
        <f>'Rental housing with mortgage'!P247</f>
        <v>150.34423831355093</v>
      </c>
      <c r="K7" s="9">
        <f>'Rental housing with mortgage'!Q247</f>
        <v>140.47917863896367</v>
      </c>
      <c r="L7" t="s">
        <v>148</v>
      </c>
    </row>
    <row r="8" spans="1:12">
      <c r="A8" t="s">
        <v>179</v>
      </c>
      <c r="B8" t="s">
        <v>164</v>
      </c>
      <c r="C8" s="9">
        <f>'Rental housing with mortgage'!J297</f>
        <v>105.22908676320262</v>
      </c>
      <c r="D8" s="9" t="s">
        <v>18</v>
      </c>
      <c r="E8" s="9">
        <f>'Rental housing with mortgage'!K297</f>
        <v>108.24585374581541</v>
      </c>
      <c r="F8" s="9">
        <f>'Rental housing with mortgage'!L297</f>
        <v>137.16041097468846</v>
      </c>
      <c r="G8" s="9">
        <f>'Rental housing with mortgage'!M297</f>
        <v>125.08655943211224</v>
      </c>
      <c r="H8" s="9">
        <f>'Rental housing with mortgage'!N297</f>
        <v>133.4327029125055</v>
      </c>
      <c r="I8" s="9">
        <f>'Rental housing with mortgage'!O297</f>
        <v>139.43916211092881</v>
      </c>
      <c r="J8" s="9">
        <f>'Rental housing with mortgage'!P297</f>
        <v>141.30074985943867</v>
      </c>
      <c r="K8" s="9">
        <f>'Rental housing with mortgage'!Q297</f>
        <v>128.86050976475909</v>
      </c>
      <c r="L8" t="s">
        <v>148</v>
      </c>
    </row>
    <row r="9" spans="1:12">
      <c r="B9" t="s">
        <v>165</v>
      </c>
      <c r="C9" s="9">
        <f>'Rental housing with mortgage'!J322</f>
        <v>108.2995187040115</v>
      </c>
      <c r="D9" s="9" t="s">
        <v>18</v>
      </c>
      <c r="E9" s="9">
        <f>'Rental housing with mortgage'!K322</f>
        <v>118.87119685614482</v>
      </c>
      <c r="F9" s="9">
        <f>'Rental housing with mortgage'!L322</f>
        <v>206.68213153824465</v>
      </c>
      <c r="G9" s="9">
        <f>'Rental housing with mortgage'!M322</f>
        <v>162.5619853025303</v>
      </c>
      <c r="H9" s="9">
        <f>'Rental housing with mortgage'!N322</f>
        <v>189.80830362520507</v>
      </c>
      <c r="I9" s="9">
        <f>'Rental housing with mortgage'!O322</f>
        <v>211.71964231313507</v>
      </c>
      <c r="J9" s="9">
        <f>'Rental housing with mortgage'!P322</f>
        <v>218.94778351232046</v>
      </c>
      <c r="K9" s="9">
        <f>'Rental housing with mortgage'!Q322</f>
        <v>174.45332530441544</v>
      </c>
      <c r="L9" t="s">
        <v>148</v>
      </c>
    </row>
  </sheetData>
  <pageMargins left="0.70866141732283472" right="0.70866141732283472" top="0.74803149606299213" bottom="0.74803149606299213" header="0.31496062992125984" footer="0.31496062992125984"/>
  <pageSetup paperSize="9" scale="61" fitToHeight="10" orientation="landscape" r:id="rId1"/>
  <headerFooter>
    <oddHeader>&amp;A</oddHeader>
  </headerFooter>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I34"/>
  <sheetViews>
    <sheetView workbookViewId="0"/>
  </sheetViews>
  <sheetFormatPr defaultRowHeight="15"/>
  <cols>
    <col min="1" max="1" width="36" customWidth="1"/>
    <col min="2" max="2" width="10.5703125" bestFit="1" customWidth="1"/>
    <col min="6" max="7" width="8.85546875" customWidth="1"/>
    <col min="9" max="9" width="9.28515625" bestFit="1" customWidth="1"/>
  </cols>
  <sheetData>
    <row r="1" spans="1:9">
      <c r="A1" s="19" t="s">
        <v>237</v>
      </c>
    </row>
    <row r="2" spans="1:9">
      <c r="C2" t="s">
        <v>15</v>
      </c>
      <c r="D2" s="7">
        <v>0.25</v>
      </c>
      <c r="E2" s="7">
        <v>0.3</v>
      </c>
      <c r="F2" s="7">
        <v>0.33</v>
      </c>
      <c r="G2" s="7"/>
      <c r="H2" s="7"/>
      <c r="I2" s="7"/>
    </row>
    <row r="3" spans="1:9">
      <c r="A3" t="s">
        <v>221</v>
      </c>
      <c r="D3" s="7"/>
      <c r="E3" s="7"/>
      <c r="F3" s="7"/>
      <c r="G3" s="7"/>
      <c r="H3" s="7"/>
      <c r="I3" s="7"/>
    </row>
    <row r="4" spans="1:9">
      <c r="A4" t="s">
        <v>188</v>
      </c>
      <c r="B4" t="s">
        <v>164</v>
      </c>
      <c r="C4" s="3">
        <f>'Employee pension contributions'!B370</f>
        <v>-0.20877674602831353</v>
      </c>
      <c r="D4" s="3">
        <f>'Employee pension contributions'!C370</f>
        <v>-0.43242734382475301</v>
      </c>
      <c r="E4" s="3">
        <f>'Employee pension contributions'!D370</f>
        <v>-0.67311564379392474</v>
      </c>
      <c r="F4" s="3">
        <f>'Employee pension contributions'!E370</f>
        <v>-0.82678939126053785</v>
      </c>
    </row>
    <row r="5" spans="1:9">
      <c r="A5" t="s">
        <v>185</v>
      </c>
      <c r="B5" t="s">
        <v>164</v>
      </c>
      <c r="C5" s="3">
        <f>'Employee pension contributions'!F370</f>
        <v>-0.53335092641409731</v>
      </c>
      <c r="D5" s="3">
        <f>'Employee pension contributions'!G370</f>
        <v>0.23606026528638174</v>
      </c>
      <c r="E5" s="3">
        <f>'Employee pension contributions'!H370</f>
        <v>-9.2518585385429718E-16</v>
      </c>
      <c r="F5" s="3">
        <f>'Employee pension contributions'!I370</f>
        <v>-0.15071885753967879</v>
      </c>
      <c r="G5" s="3"/>
      <c r="H5" s="3"/>
      <c r="I5" s="3"/>
    </row>
    <row r="6" spans="1:9">
      <c r="A6" t="s">
        <v>220</v>
      </c>
      <c r="B6" t="s">
        <v>164</v>
      </c>
      <c r="C6" s="3">
        <f>'Employee pension contributions'!J370</f>
        <v>-1.2169230804663118</v>
      </c>
      <c r="D6" s="3">
        <f>'Employee pension contributions'!K370</f>
        <v>-0.43242734382475301</v>
      </c>
      <c r="E6" s="3">
        <f>'Employee pension contributions'!L370</f>
        <v>-0.67311564379392474</v>
      </c>
      <c r="F6" s="3">
        <f>'Employee pension contributions'!M370</f>
        <v>-0.82678939126053785</v>
      </c>
      <c r="G6" s="3"/>
      <c r="H6" s="3"/>
      <c r="I6" s="3"/>
    </row>
    <row r="7" spans="1:9">
      <c r="A7" t="s">
        <v>188</v>
      </c>
      <c r="B7" t="s">
        <v>165</v>
      </c>
      <c r="C7" s="3">
        <f>'Employee pension contributions'!B390</f>
        <v>-8.3358845080735988E-2</v>
      </c>
      <c r="D7" s="3">
        <f>'Employee pension contributions'!C390</f>
        <v>-0.17232172295122325</v>
      </c>
      <c r="E7" s="3">
        <f>'Employee pension contributions'!D390</f>
        <v>-0.26767901088802321</v>
      </c>
      <c r="F7" s="3">
        <f>'Employee pension contributions'!E390</f>
        <v>-0.32835675574500828</v>
      </c>
    </row>
    <row r="8" spans="1:9">
      <c r="A8" t="s">
        <v>185</v>
      </c>
      <c r="B8" t="s">
        <v>165</v>
      </c>
      <c r="C8" s="3">
        <f>'Employee pension contributions'!F390</f>
        <v>-0.21235428530483233</v>
      </c>
      <c r="D8" s="3">
        <f>'Employee pension contributions'!G390</f>
        <v>9.4619588581012132E-2</v>
      </c>
      <c r="E8" s="3">
        <f>'Employee pension contributions'!H390</f>
        <v>-9.2518585385429718E-16</v>
      </c>
      <c r="F8" s="3">
        <f>'Employee pension contributions'!I390</f>
        <v>-6.0208332038518463E-2</v>
      </c>
      <c r="G8" s="3"/>
      <c r="H8" s="3"/>
      <c r="I8" s="3"/>
    </row>
    <row r="9" spans="1:9">
      <c r="A9" t="s">
        <v>220</v>
      </c>
      <c r="B9" t="s">
        <v>165</v>
      </c>
      <c r="C9" s="3">
        <f>'Employee pension contributions'!J390</f>
        <v>-0.48168891129135305</v>
      </c>
      <c r="D9" s="3">
        <f>'Employee pension contributions'!K390</f>
        <v>-0.17232172295122325</v>
      </c>
      <c r="E9" s="3">
        <f>'Employee pension contributions'!L390</f>
        <v>-0.26767901088802321</v>
      </c>
      <c r="F9" s="3">
        <f>'Employee pension contributions'!M390</f>
        <v>-0.32835675574500828</v>
      </c>
      <c r="G9" s="3"/>
      <c r="H9" s="3"/>
      <c r="I9" s="3"/>
    </row>
    <row r="10" spans="1:9">
      <c r="A10" t="s">
        <v>222</v>
      </c>
      <c r="D10" s="7"/>
      <c r="E10" s="7"/>
      <c r="F10" s="7"/>
      <c r="G10" s="7"/>
      <c r="H10" s="7"/>
      <c r="I10" s="7"/>
    </row>
    <row r="11" spans="1:9">
      <c r="A11" t="s">
        <v>188</v>
      </c>
      <c r="B11" t="s">
        <v>164</v>
      </c>
      <c r="C11" s="3">
        <f>'Employer pension contributions'!B422</f>
        <v>-1.2315343678826298</v>
      </c>
      <c r="D11" s="3">
        <f>'Employer pension contributions'!C422</f>
        <v>-1.5041937215642593</v>
      </c>
      <c r="E11" s="3">
        <f>'Employer pension contributions'!D422</f>
        <v>-1.8017690369553854</v>
      </c>
      <c r="F11" s="3">
        <f>'Employer pension contributions'!E422</f>
        <v>-1.9941924608359503</v>
      </c>
    </row>
    <row r="12" spans="1:9">
      <c r="A12" t="s">
        <v>185</v>
      </c>
      <c r="B12" t="s">
        <v>164</v>
      </c>
      <c r="C12" s="3">
        <f>'Employer pension contributions'!F422</f>
        <v>-1.1069512703367619</v>
      </c>
      <c r="D12" s="3">
        <f>'Employer pension contributions'!G422</f>
        <v>-0.30107031762429037</v>
      </c>
      <c r="E12" s="3">
        <f>'Employer pension contributions'!H422</f>
        <v>-0.54768126313637278</v>
      </c>
      <c r="F12" s="3">
        <f>'Employer pension contributions'!I422</f>
        <v>-0.70542151713085255</v>
      </c>
      <c r="G12" s="3"/>
      <c r="H12" s="3"/>
      <c r="I12" s="3"/>
    </row>
    <row r="13" spans="1:9">
      <c r="A13" t="s">
        <v>220</v>
      </c>
      <c r="B13" t="s">
        <v>164</v>
      </c>
      <c r="C13" s="3">
        <f>'Employer pension contributions'!J422</f>
        <v>-1.8017690369553854</v>
      </c>
      <c r="D13" s="3">
        <f>'Employer pension contributions'!K422</f>
        <v>-0.98008853833107812</v>
      </c>
      <c r="E13" s="3">
        <f>'Employer pension contributions'!L422</f>
        <v>-1.2315343678826298</v>
      </c>
      <c r="F13" s="3">
        <f>'Employer pension contributions'!M422</f>
        <v>-1.3923671684582613</v>
      </c>
      <c r="G13" s="3"/>
      <c r="H13" s="3"/>
      <c r="I13" s="3"/>
    </row>
    <row r="14" spans="1:9">
      <c r="A14" t="s">
        <v>188</v>
      </c>
      <c r="B14" t="s">
        <v>165</v>
      </c>
      <c r="C14" s="3">
        <f>'Employer pension contributions'!B447</f>
        <v>-0.48741184709152807</v>
      </c>
      <c r="D14" s="3">
        <f>'Employer pension contributions'!C447</f>
        <v>-0.59394905683468335</v>
      </c>
      <c r="E14" s="3">
        <f>'Employer pension contributions'!D447</f>
        <v>-0.70966820806034059</v>
      </c>
      <c r="F14" s="3">
        <f>'Employer pension contributions'!E447</f>
        <v>-0.78419244703259916</v>
      </c>
    </row>
    <row r="15" spans="1:9">
      <c r="A15" t="s">
        <v>185</v>
      </c>
      <c r="B15" t="s">
        <v>165</v>
      </c>
      <c r="C15" s="3">
        <f>'Employer pension contributions'!F447</f>
        <v>-0.43856989747249331</v>
      </c>
      <c r="D15" s="3">
        <f>'Employer pension contributions'!G447</f>
        <v>-0.12011278866825201</v>
      </c>
      <c r="E15" s="3">
        <f>'Employer pension contributions'!H447</f>
        <v>-0.21803294755083635</v>
      </c>
      <c r="F15" s="3">
        <f>'Employer pension contributions'!I447</f>
        <v>-0.28044816208650791</v>
      </c>
      <c r="G15" s="3"/>
      <c r="H15" s="3"/>
      <c r="I15" s="3"/>
    </row>
    <row r="16" spans="1:9">
      <c r="A16" t="s">
        <v>220</v>
      </c>
      <c r="B16" t="s">
        <v>165</v>
      </c>
      <c r="C16" s="3">
        <f>'Employer pension contributions'!J447</f>
        <v>-0.70966820806034059</v>
      </c>
      <c r="D16" s="3">
        <f>'Employer pension contributions'!K447</f>
        <v>-0.38872825603586497</v>
      </c>
      <c r="E16" s="3">
        <f>'Employer pension contributions'!L447</f>
        <v>-0.48741184709152807</v>
      </c>
      <c r="F16" s="3">
        <f>'Employer pension contributions'!M447</f>
        <v>-0.55031368035218153</v>
      </c>
      <c r="G16" s="3"/>
      <c r="H16" s="3"/>
      <c r="I16" s="3"/>
    </row>
    <row r="18" spans="2:7">
      <c r="B18" s="7"/>
      <c r="C18" s="7"/>
      <c r="D18" s="7"/>
    </row>
    <row r="19" spans="2:7">
      <c r="D19" s="12"/>
      <c r="E19" s="3"/>
      <c r="F19" s="3"/>
      <c r="G19" s="3"/>
    </row>
    <row r="20" spans="2:7">
      <c r="D20" s="12"/>
      <c r="E20" s="3"/>
      <c r="F20" s="3"/>
      <c r="G20" s="3"/>
    </row>
    <row r="21" spans="2:7">
      <c r="C21" s="3"/>
      <c r="D21" s="3"/>
      <c r="E21" s="3"/>
      <c r="F21" s="3"/>
      <c r="G21" s="3"/>
    </row>
    <row r="22" spans="2:7">
      <c r="C22" s="3"/>
      <c r="D22" s="3"/>
      <c r="E22" s="3"/>
      <c r="F22" s="3"/>
      <c r="G22" s="3"/>
    </row>
    <row r="23" spans="2:7">
      <c r="C23" s="3"/>
      <c r="D23" s="3"/>
      <c r="E23" s="3"/>
      <c r="F23" s="3"/>
      <c r="G23" s="3"/>
    </row>
    <row r="24" spans="2:7">
      <c r="C24" s="3"/>
      <c r="D24" s="3"/>
      <c r="E24" s="3"/>
      <c r="F24" s="3"/>
      <c r="G24" s="3"/>
    </row>
    <row r="25" spans="2:7">
      <c r="C25" s="3"/>
      <c r="D25" s="3"/>
      <c r="E25" s="3"/>
      <c r="F25" s="3"/>
      <c r="G25" s="3"/>
    </row>
    <row r="26" spans="2:7">
      <c r="C26" s="3"/>
      <c r="D26" s="3"/>
      <c r="E26" s="3"/>
      <c r="F26" s="3"/>
      <c r="G26" s="3"/>
    </row>
    <row r="27" spans="2:7">
      <c r="D27" s="12"/>
      <c r="E27" s="3"/>
      <c r="F27" s="3"/>
      <c r="G27" s="3"/>
    </row>
    <row r="28" spans="2:7">
      <c r="C28" s="3"/>
      <c r="D28" s="3"/>
      <c r="E28" s="3"/>
      <c r="F28" s="3"/>
      <c r="G28" s="3"/>
    </row>
    <row r="29" spans="2:7">
      <c r="C29" s="3"/>
      <c r="D29" s="3"/>
      <c r="E29" s="3"/>
      <c r="F29" s="3"/>
      <c r="G29" s="3"/>
    </row>
    <row r="30" spans="2:7">
      <c r="C30" s="3"/>
      <c r="D30" s="3"/>
      <c r="E30" s="3"/>
      <c r="F30" s="3"/>
      <c r="G30" s="3"/>
    </row>
    <row r="31" spans="2:7">
      <c r="C31" s="3"/>
      <c r="D31" s="3"/>
      <c r="E31" s="3"/>
      <c r="F31" s="3"/>
      <c r="G31" s="3"/>
    </row>
    <row r="32" spans="2:7">
      <c r="C32" s="3"/>
      <c r="D32" s="3"/>
      <c r="E32" s="3"/>
      <c r="F32" s="3"/>
      <c r="G32" s="3"/>
    </row>
    <row r="33" spans="1:7">
      <c r="C33" s="3"/>
      <c r="D33" s="3"/>
      <c r="E33" s="3"/>
      <c r="F33" s="3"/>
      <c r="G33" s="3"/>
    </row>
    <row r="34" spans="1:7">
      <c r="A34" s="7"/>
      <c r="B34" s="7"/>
      <c r="C34" s="7"/>
      <c r="D34" s="7"/>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I22"/>
  <sheetViews>
    <sheetView workbookViewId="0"/>
  </sheetViews>
  <sheetFormatPr defaultRowHeight="15"/>
  <cols>
    <col min="1" max="1" width="36" customWidth="1"/>
    <col min="2" max="2" width="11.5703125" bestFit="1" customWidth="1"/>
    <col min="6" max="7" width="8.85546875" customWidth="1"/>
    <col min="9" max="9" width="9.28515625" bestFit="1" customWidth="1"/>
  </cols>
  <sheetData>
    <row r="1" spans="1:9">
      <c r="A1" s="19" t="s">
        <v>238</v>
      </c>
    </row>
    <row r="2" spans="1:9">
      <c r="C2" t="s">
        <v>15</v>
      </c>
      <c r="D2" s="7">
        <v>0.25</v>
      </c>
      <c r="E2" s="7">
        <v>0.3</v>
      </c>
      <c r="F2" s="7">
        <v>0.33</v>
      </c>
      <c r="G2" s="7"/>
      <c r="H2" s="7"/>
      <c r="I2" s="7"/>
    </row>
    <row r="3" spans="1:9">
      <c r="A3" t="s">
        <v>221</v>
      </c>
      <c r="D3" s="7"/>
      <c r="E3" s="7"/>
      <c r="F3" s="7"/>
      <c r="G3" s="7"/>
      <c r="H3" s="7"/>
      <c r="I3" s="7"/>
    </row>
    <row r="4" spans="1:9">
      <c r="A4" t="s">
        <v>188</v>
      </c>
      <c r="B4" t="s">
        <v>162</v>
      </c>
      <c r="C4" s="9">
        <f>'Employee pension contributions'!B351</f>
        <v>94.117647058823522</v>
      </c>
      <c r="D4" s="9">
        <f>'Employee pension contributions'!C351</f>
        <v>88.235294117647072</v>
      </c>
      <c r="E4" s="9">
        <f>'Employee pension contributions'!D351</f>
        <v>82.352941176470594</v>
      </c>
      <c r="F4" s="9">
        <f>'Employee pension contributions'!E351</f>
        <v>78.82352941176471</v>
      </c>
    </row>
    <row r="5" spans="1:9">
      <c r="A5" t="s">
        <v>185</v>
      </c>
      <c r="B5" t="s">
        <v>162</v>
      </c>
      <c r="C5" s="9">
        <f>'Employee pension contributions'!F351</f>
        <v>85.714285714285708</v>
      </c>
      <c r="D5" s="9">
        <f>'Employee pension contributions'!G351</f>
        <v>107.14285714285717</v>
      </c>
      <c r="E5" s="9">
        <f>'Employee pension contributions'!H351</f>
        <v>100</v>
      </c>
      <c r="F5" s="9">
        <f>'Employee pension contributions'!I351</f>
        <v>95.714285714285708</v>
      </c>
      <c r="G5" s="3"/>
      <c r="H5" s="3"/>
      <c r="I5" s="3"/>
    </row>
    <row r="6" spans="1:9">
      <c r="A6" t="s">
        <v>220</v>
      </c>
      <c r="B6" t="s">
        <v>162</v>
      </c>
      <c r="C6" s="9">
        <f>'Employee pension contributions'!J351</f>
        <v>70.588235294117638</v>
      </c>
      <c r="D6" s="9">
        <f>'Employee pension contributions'!K351</f>
        <v>88.235294117647072</v>
      </c>
      <c r="E6" s="9">
        <f>'Employee pension contributions'!L351</f>
        <v>82.352941176470594</v>
      </c>
      <c r="F6" s="9">
        <f>'Employee pension contributions'!M351</f>
        <v>78.82352941176471</v>
      </c>
      <c r="G6" s="3"/>
      <c r="H6" s="3"/>
      <c r="I6" s="3"/>
    </row>
    <row r="7" spans="1:9">
      <c r="A7" t="s">
        <v>222</v>
      </c>
      <c r="D7" s="7"/>
      <c r="E7" s="7"/>
      <c r="F7" s="7"/>
      <c r="G7" s="7"/>
      <c r="H7" s="7"/>
      <c r="I7" s="7"/>
    </row>
    <row r="8" spans="1:9">
      <c r="A8" t="s">
        <v>188</v>
      </c>
      <c r="B8" t="s">
        <v>162</v>
      </c>
      <c r="C8" s="9">
        <f>'Employer pension contributions'!B399</f>
        <v>70.298769771528981</v>
      </c>
      <c r="D8" s="9">
        <f>'Employer pension contributions'!C399</f>
        <v>65.129742582445971</v>
      </c>
      <c r="E8" s="9">
        <f>'Employer pension contributions'!D399</f>
        <v>59.960715393362953</v>
      </c>
      <c r="F8" s="9">
        <f>'Employer pension contributions'!E399</f>
        <v>56.859299079913143</v>
      </c>
      <c r="G8" s="3"/>
      <c r="H8" s="3"/>
      <c r="I8" s="3"/>
    </row>
    <row r="9" spans="1:9">
      <c r="A9" t="s">
        <v>185</v>
      </c>
      <c r="B9" t="s">
        <v>162</v>
      </c>
      <c r="C9" s="9">
        <f>'Employer pension contributions'!F399</f>
        <v>72.809440120512164</v>
      </c>
      <c r="D9" s="9">
        <f>'Employer pension contributions'!G399</f>
        <v>91.639467737886008</v>
      </c>
      <c r="E9" s="9">
        <f>'Employer pension contributions'!H399</f>
        <v>85.362791865428065</v>
      </c>
      <c r="F9" s="9">
        <f>'Employer pension contributions'!I399</f>
        <v>81.596786341953305</v>
      </c>
      <c r="G9" s="3"/>
      <c r="H9" s="3"/>
      <c r="I9" s="3"/>
    </row>
    <row r="10" spans="1:9">
      <c r="A10" t="s">
        <v>220</v>
      </c>
      <c r="B10" t="s">
        <v>162</v>
      </c>
      <c r="C10" s="9">
        <f>'Employer pension contributions'!J399</f>
        <v>59.960715393362953</v>
      </c>
      <c r="D10" s="9">
        <f>'Employer pension contributions'!K399</f>
        <v>75.467796960612006</v>
      </c>
      <c r="E10" s="9">
        <f>'Employer pension contributions'!L399</f>
        <v>70.298769771528981</v>
      </c>
      <c r="F10" s="9">
        <f>'Employer pension contributions'!M399</f>
        <v>67.197353458079192</v>
      </c>
      <c r="G10" s="3"/>
      <c r="H10" s="3"/>
      <c r="I10" s="3"/>
    </row>
    <row r="12" spans="1:9">
      <c r="B12" s="7"/>
      <c r="C12" s="7"/>
      <c r="D12" s="7"/>
    </row>
    <row r="13" spans="1:9">
      <c r="D13" s="12"/>
      <c r="E13" s="3"/>
      <c r="F13" s="3"/>
      <c r="G13" s="3"/>
    </row>
    <row r="14" spans="1:9">
      <c r="D14" s="12"/>
      <c r="E14" s="3"/>
      <c r="F14" s="3"/>
      <c r="G14" s="3"/>
    </row>
    <row r="15" spans="1:9">
      <c r="C15" s="9"/>
      <c r="D15" s="9"/>
      <c r="E15" s="9"/>
      <c r="F15" s="9"/>
      <c r="G15" s="9"/>
    </row>
    <row r="16" spans="1:9">
      <c r="C16" s="9"/>
      <c r="D16" s="9"/>
      <c r="E16" s="9"/>
      <c r="F16" s="9"/>
      <c r="G16" s="9"/>
    </row>
    <row r="17" spans="1:7">
      <c r="C17" s="9"/>
      <c r="D17" s="9"/>
      <c r="E17" s="9"/>
      <c r="F17" s="9"/>
      <c r="G17" s="9"/>
    </row>
    <row r="18" spans="1:7">
      <c r="D18" s="12"/>
      <c r="E18" s="3"/>
      <c r="F18" s="3"/>
      <c r="G18" s="3"/>
    </row>
    <row r="19" spans="1:7">
      <c r="C19" s="9"/>
      <c r="D19" s="9"/>
      <c r="E19" s="9"/>
      <c r="F19" s="9"/>
      <c r="G19" s="9"/>
    </row>
    <row r="20" spans="1:7">
      <c r="C20" s="9"/>
      <c r="D20" s="9"/>
      <c r="E20" s="9"/>
      <c r="F20" s="9"/>
      <c r="G20" s="9"/>
    </row>
    <row r="21" spans="1:7">
      <c r="C21" s="9"/>
      <c r="D21" s="9"/>
      <c r="E21" s="9"/>
      <c r="F21" s="9"/>
      <c r="G21" s="9"/>
    </row>
    <row r="22" spans="1:7">
      <c r="A22" s="7"/>
      <c r="B22" s="7"/>
      <c r="C22" s="7"/>
      <c r="D22" s="7"/>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G17"/>
  <sheetViews>
    <sheetView workbookViewId="0"/>
  </sheetViews>
  <sheetFormatPr defaultRowHeight="15"/>
  <cols>
    <col min="1" max="1" width="36" customWidth="1"/>
    <col min="2" max="2" width="10.5703125" bestFit="1" customWidth="1"/>
    <col min="6" max="7" width="8.85546875" customWidth="1"/>
    <col min="9" max="9" width="9.28515625" bestFit="1" customWidth="1"/>
  </cols>
  <sheetData>
    <row r="1" spans="1:7">
      <c r="A1" s="19" t="s">
        <v>239</v>
      </c>
      <c r="B1" s="7"/>
      <c r="C1" s="7"/>
      <c r="D1" s="7"/>
    </row>
    <row r="2" spans="1:7">
      <c r="B2" t="s">
        <v>189</v>
      </c>
      <c r="C2" t="s">
        <v>15</v>
      </c>
      <c r="D2" s="12">
        <v>0</v>
      </c>
      <c r="E2" s="3">
        <v>0.05</v>
      </c>
      <c r="F2" s="3">
        <v>0.1</v>
      </c>
      <c r="G2" s="3">
        <v>0.2</v>
      </c>
    </row>
    <row r="3" spans="1:7">
      <c r="A3" t="s">
        <v>221</v>
      </c>
      <c r="D3" s="12"/>
      <c r="E3" s="3"/>
      <c r="F3" s="3"/>
      <c r="G3" s="3"/>
    </row>
    <row r="4" spans="1:7">
      <c r="A4" t="s">
        <v>188</v>
      </c>
      <c r="B4" t="s">
        <v>164</v>
      </c>
      <c r="C4" s="3">
        <f>'Employee pension contributions'!B432</f>
        <v>-0.20877674602831353</v>
      </c>
      <c r="D4" s="3">
        <f>'Employee pension contributions'!C432</f>
        <v>-9.2518585385429718E-16</v>
      </c>
      <c r="E4" s="3">
        <f>'Employee pension contributions'!D432</f>
        <v>-0.16792221148223818</v>
      </c>
      <c r="F4" s="3">
        <f>'Employee pension contributions'!E432</f>
        <v>-0.32879600867312031</v>
      </c>
      <c r="G4" s="3">
        <f>'Employee pension contributions'!F432</f>
        <v>-0.63171191438116214</v>
      </c>
    </row>
    <row r="5" spans="1:7">
      <c r="A5" t="s">
        <v>185</v>
      </c>
      <c r="B5" t="s">
        <v>164</v>
      </c>
      <c r="C5" s="3">
        <f>'Employee pension contributions'!G432</f>
        <v>-0.53335092641409731</v>
      </c>
      <c r="D5" s="3">
        <f>'Employee pension contributions'!H432</f>
        <v>-9.2518585385429718E-16</v>
      </c>
      <c r="E5" s="3">
        <f>'Employee pension contributions'!I432</f>
        <v>-0.16792221148223818</v>
      </c>
      <c r="F5" s="3">
        <f>'Employee pension contributions'!J432</f>
        <v>-0.32879600867312031</v>
      </c>
      <c r="G5" s="3">
        <f>'Employee pension contributions'!K432</f>
        <v>-0.63171191438116214</v>
      </c>
    </row>
    <row r="6" spans="1:7">
      <c r="A6" t="s">
        <v>220</v>
      </c>
      <c r="B6" t="s">
        <v>164</v>
      </c>
      <c r="C6" s="3">
        <f>'Employee pension contributions'!L432</f>
        <v>-1.2169230804663118</v>
      </c>
      <c r="D6" s="3">
        <f>'Employee pension contributions'!M432</f>
        <v>-9.2518585385429718E-16</v>
      </c>
      <c r="E6" s="3">
        <f>'Employee pension contributions'!N432</f>
        <v>-0.16792221148223818</v>
      </c>
      <c r="F6" s="3">
        <f>'Employee pension contributions'!O432</f>
        <v>-0.32879600867312031</v>
      </c>
      <c r="G6" s="3">
        <f>'Employee pension contributions'!P432</f>
        <v>-0.63171191438116214</v>
      </c>
    </row>
    <row r="7" spans="1:7">
      <c r="A7" t="s">
        <v>188</v>
      </c>
      <c r="B7" t="s">
        <v>165</v>
      </c>
      <c r="C7" s="3">
        <f>'Employee pension contributions'!B453</f>
        <v>-8.3358845080735988E-2</v>
      </c>
      <c r="D7" s="3">
        <f>'Employee pension contributions'!C453</f>
        <v>-9.2518585385429718E-16</v>
      </c>
      <c r="E7" s="3">
        <f>'Employee pension contributions'!D453</f>
        <v>-6.7070585201916194E-2</v>
      </c>
      <c r="F7" s="3">
        <f>'Employee pension contributions'!E453</f>
        <v>-0.13114247234339757</v>
      </c>
      <c r="G7" s="3">
        <f>'Employee pension contributions'!F453</f>
        <v>-0.25130351848999533</v>
      </c>
    </row>
    <row r="8" spans="1:7">
      <c r="A8" t="s">
        <v>185</v>
      </c>
      <c r="B8" t="s">
        <v>165</v>
      </c>
      <c r="C8" s="3">
        <f>'Employee pension contributions'!G453</f>
        <v>-0.21235428530483233</v>
      </c>
      <c r="D8" s="3">
        <f>'Employee pension contributions'!H453</f>
        <v>-9.2518585385429718E-16</v>
      </c>
      <c r="E8" s="3">
        <f>'Employee pension contributions'!I453</f>
        <v>-6.7070585201916194E-2</v>
      </c>
      <c r="F8" s="3">
        <f>'Employee pension contributions'!J453</f>
        <v>-0.13114247234339757</v>
      </c>
      <c r="G8" s="3">
        <f>'Employee pension contributions'!K453</f>
        <v>-0.25130351848999533</v>
      </c>
    </row>
    <row r="9" spans="1:7">
      <c r="A9" t="s">
        <v>220</v>
      </c>
      <c r="B9" t="s">
        <v>165</v>
      </c>
      <c r="C9" s="3">
        <f>'Employee pension contributions'!L453</f>
        <v>-0.48168891129135305</v>
      </c>
      <c r="D9" s="3">
        <f>'Employee pension contributions'!M453</f>
        <v>-9.2518585385429718E-16</v>
      </c>
      <c r="E9" s="3">
        <f>'Employee pension contributions'!N453</f>
        <v>-6.7070585201916194E-2</v>
      </c>
      <c r="F9" s="3">
        <f>'Employee pension contributions'!O453</f>
        <v>-0.13114247234339757</v>
      </c>
      <c r="G9" s="3">
        <f>'Employee pension contributions'!P453</f>
        <v>-0.25130351848999533</v>
      </c>
    </row>
    <row r="10" spans="1:7">
      <c r="A10" t="s">
        <v>222</v>
      </c>
      <c r="D10" s="12"/>
      <c r="E10" s="3"/>
      <c r="F10" s="3"/>
      <c r="G10" s="3"/>
    </row>
    <row r="11" spans="1:7">
      <c r="A11" t="s">
        <v>188</v>
      </c>
      <c r="B11" t="s">
        <v>164</v>
      </c>
      <c r="C11" s="3">
        <f>'Employer pension contributions'!B497</f>
        <v>-1.2315343678826298</v>
      </c>
      <c r="D11" s="3">
        <f>'Employer pension contributions'!C497</f>
        <v>-0.89417521623419893</v>
      </c>
      <c r="E11" s="3">
        <f>'Employer pension contributions'!D497</f>
        <v>-1.0664707834376759</v>
      </c>
      <c r="F11" s="3">
        <f>'Employer pension contributions'!E497</f>
        <v>-1.2315343678826298</v>
      </c>
      <c r="G11" s="3">
        <f>'Employer pension contributions'!F497</f>
        <v>-1.5423393967601997</v>
      </c>
    </row>
    <row r="12" spans="1:7">
      <c r="A12" t="s">
        <v>185</v>
      </c>
      <c r="B12" t="s">
        <v>164</v>
      </c>
      <c r="C12" s="3">
        <f>'Employer pension contributions'!G497</f>
        <v>-1.1069512703367619</v>
      </c>
      <c r="D12" s="3">
        <f>'Employer pension contributions'!H497</f>
        <v>-0.51705234180271975</v>
      </c>
      <c r="E12" s="3">
        <f>'Employer pension contributions'!I497</f>
        <v>-0.68750342433411737</v>
      </c>
      <c r="F12" s="3">
        <f>'Employer pension contributions'!J497</f>
        <v>-0.85079994502709666</v>
      </c>
      <c r="G12" s="3">
        <f>'Employer pension contributions'!K497</f>
        <v>-1.1582776967084143</v>
      </c>
    </row>
    <row r="13" spans="1:7">
      <c r="A13" t="s">
        <v>220</v>
      </c>
      <c r="B13" t="s">
        <v>164</v>
      </c>
      <c r="C13" s="3">
        <f>'Employer pension contributions'!L497</f>
        <v>-1.8017690369553854</v>
      </c>
      <c r="D13" s="3">
        <f>'Employer pension contributions'!M497</f>
        <v>-0.51705234180271975</v>
      </c>
      <c r="E13" s="3">
        <f>'Employer pension contributions'!N497</f>
        <v>-0.68750342433411737</v>
      </c>
      <c r="F13" s="3">
        <f>'Employer pension contributions'!O497</f>
        <v>-0.85079994502709666</v>
      </c>
      <c r="G13" s="3">
        <f>'Employer pension contributions'!P497</f>
        <v>-1.1582776967084143</v>
      </c>
    </row>
    <row r="14" spans="1:7">
      <c r="A14" t="s">
        <v>188</v>
      </c>
      <c r="B14" t="s">
        <v>165</v>
      </c>
      <c r="C14" s="3">
        <f>'Employer pension contributions'!B522</f>
        <v>-0.48741184709152807</v>
      </c>
      <c r="D14" s="3">
        <f>'Employer pension contributions'!C522</f>
        <v>-0.35491371662385496</v>
      </c>
      <c r="E14" s="3">
        <f>'Employer pension contributions'!D522</f>
        <v>-0.42267763009772774</v>
      </c>
      <c r="F14" s="3">
        <f>'Employer pension contributions'!E522</f>
        <v>-0.48741184709152807</v>
      </c>
      <c r="G14" s="3">
        <f>'Employer pension contributions'!F522</f>
        <v>-0.60881503314535368</v>
      </c>
    </row>
    <row r="15" spans="1:7">
      <c r="A15" t="s">
        <v>185</v>
      </c>
      <c r="B15" t="s">
        <v>165</v>
      </c>
      <c r="C15" s="3">
        <f>'Employer pension contributions'!G522</f>
        <v>-0.43856989747249331</v>
      </c>
      <c r="D15" s="3">
        <f>'Employer pension contributions'!H522</f>
        <v>-0.20589396590563191</v>
      </c>
      <c r="E15" s="3">
        <f>'Employer pension contributions'!I522</f>
        <v>-0.2733667674798666</v>
      </c>
      <c r="F15" s="3">
        <f>'Employer pension contributions'!J522</f>
        <v>-0.33782288806639416</v>
      </c>
      <c r="G15" s="3">
        <f>'Employer pension contributions'!K522</f>
        <v>-0.4587045293878998</v>
      </c>
    </row>
    <row r="16" spans="1:7">
      <c r="A16" t="s">
        <v>220</v>
      </c>
      <c r="B16" t="s">
        <v>165</v>
      </c>
      <c r="C16" s="3">
        <f>'Employer pension contributions'!L522</f>
        <v>-0.70966820806034059</v>
      </c>
      <c r="D16" s="3">
        <f>'Employer pension contributions'!M522</f>
        <v>-0.20589396590563191</v>
      </c>
      <c r="E16" s="3">
        <f>'Employer pension contributions'!N522</f>
        <v>-0.2733667674798666</v>
      </c>
      <c r="F16" s="3">
        <f>'Employer pension contributions'!O522</f>
        <v>-0.33782288806639416</v>
      </c>
      <c r="G16" s="3">
        <f>'Employer pension contributions'!P522</f>
        <v>-0.4587045293878998</v>
      </c>
    </row>
    <row r="17" spans="1:4">
      <c r="A17" s="7"/>
      <c r="B17" s="7"/>
      <c r="C17" s="7"/>
      <c r="D17" s="7"/>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M115"/>
  <sheetViews>
    <sheetView workbookViewId="0"/>
  </sheetViews>
  <sheetFormatPr defaultRowHeight="15"/>
  <cols>
    <col min="1" max="1" width="45.85546875" style="7" customWidth="1"/>
    <col min="2" max="2" width="12.7109375" bestFit="1" customWidth="1"/>
    <col min="4" max="4" width="9.28515625" customWidth="1"/>
  </cols>
  <sheetData>
    <row r="1" spans="1:4">
      <c r="A1" s="19" t="s">
        <v>277</v>
      </c>
    </row>
    <row r="2" spans="1:4">
      <c r="A2" s="7" t="s">
        <v>70</v>
      </c>
      <c r="B2" t="str">
        <f>SelectedSystemName</f>
        <v>2015-16</v>
      </c>
    </row>
    <row r="3" spans="1:4">
      <c r="A3" s="7" t="s">
        <v>1</v>
      </c>
      <c r="B3" s="14">
        <v>100</v>
      </c>
    </row>
    <row r="4" spans="1:4">
      <c r="A4" s="7" t="s">
        <v>2</v>
      </c>
      <c r="B4" s="14">
        <f>INDEX(SystemParamValues,MATCH("RealReturn",ParamNames,0),MATCH($B$2,SystemNames,0))</f>
        <v>0.03</v>
      </c>
    </row>
    <row r="5" spans="1:4">
      <c r="A5" s="7" t="s">
        <v>0</v>
      </c>
      <c r="B5" s="14">
        <f>INDEX(SystemParamValues,MATCH("Inflation",ParamNames,0),MATCH($B$2,SystemNames,0))</f>
        <v>0.02</v>
      </c>
    </row>
    <row r="6" spans="1:4">
      <c r="A6" s="7" t="s">
        <v>260</v>
      </c>
      <c r="B6" s="14">
        <f>INDEX(SystemParamValues,MATCH("BasicRate",ParamNames,0),MATCH($B$2,SystemNames,0))</f>
        <v>0.2</v>
      </c>
    </row>
    <row r="7" spans="1:4">
      <c r="A7" s="7" t="s">
        <v>270</v>
      </c>
      <c r="B7" s="14">
        <f>INDEX(SystemParamValues,MATCH("BasicRate",ParamNames,0),MATCH($B$2,SystemNames,0))</f>
        <v>0.2</v>
      </c>
    </row>
    <row r="8" spans="1:4">
      <c r="A8" s="7" t="s">
        <v>10</v>
      </c>
      <c r="B8" s="14">
        <f>INDEX(SystemParamValues,MATCH("BasicRate",ParamNames,0),MATCH($B$2,SystemNames,0))</f>
        <v>0.2</v>
      </c>
    </row>
    <row r="9" spans="1:4">
      <c r="A9" s="7" t="s">
        <v>3</v>
      </c>
      <c r="B9" s="14">
        <f>INDEX(SystemParamValues,MATCH("Horizon",ParamNames,0),MATCH($B$2,SystemNames,0))</f>
        <v>1</v>
      </c>
    </row>
    <row r="11" spans="1:4">
      <c r="A11" s="2" t="s">
        <v>276</v>
      </c>
    </row>
    <row r="12" spans="1:4">
      <c r="A12" s="7" t="s">
        <v>119</v>
      </c>
      <c r="B12" s="2" t="s">
        <v>7</v>
      </c>
      <c r="C12" s="2" t="s">
        <v>8</v>
      </c>
      <c r="D12" s="2" t="s">
        <v>9</v>
      </c>
    </row>
    <row r="13" spans="1:4">
      <c r="A13" s="7" t="s">
        <v>4</v>
      </c>
      <c r="B13">
        <f>$B$3</f>
        <v>100</v>
      </c>
      <c r="C13">
        <f>$B$3</f>
        <v>100</v>
      </c>
      <c r="D13">
        <f>$B$3</f>
        <v>100</v>
      </c>
    </row>
    <row r="14" spans="1:4">
      <c r="A14" s="7" t="s">
        <v>253</v>
      </c>
      <c r="B14">
        <f>B13</f>
        <v>100</v>
      </c>
      <c r="C14">
        <f>C13</f>
        <v>100</v>
      </c>
      <c r="D14">
        <f>D13/(1-$B$6)</f>
        <v>125</v>
      </c>
    </row>
    <row r="15" spans="1:4">
      <c r="A15" s="7" t="s">
        <v>11</v>
      </c>
      <c r="B15" s="1">
        <f>(1+$B$4)*(1+$B$5)-1</f>
        <v>5.0599999999999978E-2</v>
      </c>
      <c r="C15" s="1">
        <f>((1+$B$4)*(1+$B$5)-1)*(1-$B$7)</f>
        <v>4.0479999999999988E-2</v>
      </c>
      <c r="D15" s="1">
        <f>(1+$B$4)*(1+$B$5)-1</f>
        <v>5.0599999999999978E-2</v>
      </c>
    </row>
    <row r="16" spans="1:4">
      <c r="A16" s="7" t="s">
        <v>255</v>
      </c>
      <c r="B16" s="1">
        <f>B14*((1+B15)^$B$9)</f>
        <v>105.06</v>
      </c>
      <c r="C16" s="1">
        <f>C14*((1+C15)^$B$9)</f>
        <v>104.048</v>
      </c>
      <c r="D16" s="1">
        <f>D14*((1+D15)^$B$9)</f>
        <v>131.32499999999999</v>
      </c>
    </row>
    <row r="17" spans="1:10">
      <c r="A17" s="7" t="s">
        <v>257</v>
      </c>
      <c r="B17" s="1">
        <f>B16</f>
        <v>105.06</v>
      </c>
      <c r="C17" s="1">
        <f>C16</f>
        <v>104.048</v>
      </c>
      <c r="D17" s="1">
        <f>D16*(1-$B$8)</f>
        <v>105.06</v>
      </c>
    </row>
    <row r="18" spans="1:10">
      <c r="A18" s="7" t="s">
        <v>256</v>
      </c>
      <c r="B18" s="1">
        <f>(B17/((1+$B$5)^$B$9))</f>
        <v>103</v>
      </c>
      <c r="C18" s="1">
        <f>(C17/((1+$B$5)^$B$9))</f>
        <v>102.00784313725491</v>
      </c>
      <c r="D18" s="1">
        <f>(D17/((1+$B$5)^$B$9))</f>
        <v>103</v>
      </c>
    </row>
    <row r="19" spans="1:10">
      <c r="A19" s="7" t="s">
        <v>12</v>
      </c>
      <c r="B19" s="1">
        <f>((B18/B13)^(1/$B$9))-1</f>
        <v>3.0000000000000027E-2</v>
      </c>
      <c r="C19" s="1">
        <f>((C18/C13)^(1/$B$9))-1</f>
        <v>2.0078431372549055E-2</v>
      </c>
      <c r="D19" s="1">
        <f>((D18/D13)^(1/$B$9))-1</f>
        <v>3.0000000000000027E-2</v>
      </c>
    </row>
    <row r="20" spans="1:10">
      <c r="A20" s="7" t="s">
        <v>5</v>
      </c>
      <c r="B20" s="1">
        <f>($B$4-B19)</f>
        <v>-2.7755575615628914E-17</v>
      </c>
      <c r="C20" s="1">
        <f>($B$4-C19)</f>
        <v>9.921568627450944E-3</v>
      </c>
      <c r="D20" s="1">
        <f>($B$4-D19)</f>
        <v>-2.7755575615628914E-17</v>
      </c>
    </row>
    <row r="21" spans="1:10" s="17" customFormat="1">
      <c r="A21" s="17" t="s">
        <v>6</v>
      </c>
      <c r="B21" s="16">
        <f>B20/$B$4</f>
        <v>-9.2518585385429718E-16</v>
      </c>
      <c r="C21" s="16">
        <f>C20/$B$4</f>
        <v>0.33071895424836484</v>
      </c>
      <c r="D21" s="16">
        <f>D20/$B$4</f>
        <v>-9.2518585385429718E-16</v>
      </c>
    </row>
    <row r="22" spans="1:10" s="18" customFormat="1">
      <c r="A22" s="18" t="s">
        <v>13</v>
      </c>
      <c r="B22" s="18">
        <f>$B$17/B17*$B$3</f>
        <v>100</v>
      </c>
      <c r="C22" s="18">
        <f>$B$17/C17*$B$3</f>
        <v>100.97262801783793</v>
      </c>
      <c r="D22" s="18">
        <f>$B$17/D17*$B$3</f>
        <v>100</v>
      </c>
    </row>
    <row r="24" spans="1:10">
      <c r="A24" s="2" t="s">
        <v>279</v>
      </c>
    </row>
    <row r="25" spans="1:10">
      <c r="A25" s="7" t="s">
        <v>3</v>
      </c>
      <c r="B25" s="13">
        <v>1</v>
      </c>
      <c r="C25" s="13">
        <v>1</v>
      </c>
      <c r="D25" s="13">
        <v>1</v>
      </c>
      <c r="E25" s="13">
        <v>10</v>
      </c>
      <c r="F25" s="13">
        <v>10</v>
      </c>
      <c r="G25" s="13">
        <v>10</v>
      </c>
      <c r="H25" s="13">
        <v>25</v>
      </c>
      <c r="I25" s="13">
        <v>25</v>
      </c>
      <c r="J25" s="13">
        <v>25</v>
      </c>
    </row>
    <row r="26" spans="1:10">
      <c r="A26" s="7" t="s">
        <v>119</v>
      </c>
      <c r="B26" s="2" t="s">
        <v>7</v>
      </c>
      <c r="C26" s="2" t="s">
        <v>8</v>
      </c>
      <c r="D26" s="2" t="s">
        <v>9</v>
      </c>
      <c r="E26" s="2" t="s">
        <v>7</v>
      </c>
      <c r="F26" s="2" t="s">
        <v>8</v>
      </c>
      <c r="G26" s="2" t="s">
        <v>9</v>
      </c>
      <c r="H26" s="2" t="s">
        <v>7</v>
      </c>
      <c r="I26" s="2" t="s">
        <v>8</v>
      </c>
      <c r="J26" s="2" t="s">
        <v>9</v>
      </c>
    </row>
    <row r="27" spans="1:10">
      <c r="A27" s="7" t="s">
        <v>4</v>
      </c>
      <c r="B27">
        <f t="shared" ref="B27:J27" si="0">$B$3</f>
        <v>100</v>
      </c>
      <c r="C27">
        <f t="shared" si="0"/>
        <v>100</v>
      </c>
      <c r="D27">
        <f t="shared" si="0"/>
        <v>100</v>
      </c>
      <c r="E27">
        <f t="shared" si="0"/>
        <v>100</v>
      </c>
      <c r="F27">
        <f t="shared" si="0"/>
        <v>100</v>
      </c>
      <c r="G27">
        <f t="shared" si="0"/>
        <v>100</v>
      </c>
      <c r="H27">
        <f t="shared" si="0"/>
        <v>100</v>
      </c>
      <c r="I27">
        <f t="shared" si="0"/>
        <v>100</v>
      </c>
      <c r="J27">
        <f t="shared" si="0"/>
        <v>100</v>
      </c>
    </row>
    <row r="28" spans="1:10">
      <c r="A28" s="7" t="s">
        <v>253</v>
      </c>
      <c r="B28">
        <f>B27</f>
        <v>100</v>
      </c>
      <c r="C28">
        <f>C27</f>
        <v>100</v>
      </c>
      <c r="D28">
        <f>D27/(1-$B$6)</f>
        <v>125</v>
      </c>
      <c r="E28">
        <f>E27</f>
        <v>100</v>
      </c>
      <c r="F28">
        <f>F27</f>
        <v>100</v>
      </c>
      <c r="G28">
        <f>G27/(1-$B$6)</f>
        <v>125</v>
      </c>
      <c r="H28">
        <f>H27</f>
        <v>100</v>
      </c>
      <c r="I28">
        <f>I27</f>
        <v>100</v>
      </c>
      <c r="J28">
        <f>J27/(1-$B$6)</f>
        <v>125</v>
      </c>
    </row>
    <row r="29" spans="1:10">
      <c r="A29" s="7" t="s">
        <v>11</v>
      </c>
      <c r="B29" s="1">
        <f>(1+$B$4)*(1+$B$5)-1</f>
        <v>5.0599999999999978E-2</v>
      </c>
      <c r="C29" s="1">
        <f>((1+$B$4)*(1+$B$5)-1)*(1-$B$7)</f>
        <v>4.0479999999999988E-2</v>
      </c>
      <c r="D29" s="1">
        <f>(1+$B$4)*(1+$B$5)-1</f>
        <v>5.0599999999999978E-2</v>
      </c>
      <c r="E29" s="1">
        <f>(1+$B$4)*(1+$B$5)-1</f>
        <v>5.0599999999999978E-2</v>
      </c>
      <c r="F29" s="1">
        <f>((1+$B$4)*(1+$B$5)-1)*(1-$B$7)</f>
        <v>4.0479999999999988E-2</v>
      </c>
      <c r="G29" s="1">
        <f>(1+$B$4)*(1+$B$5)-1</f>
        <v>5.0599999999999978E-2</v>
      </c>
      <c r="H29" s="1">
        <f>(1+$B$4)*(1+$B$5)-1</f>
        <v>5.0599999999999978E-2</v>
      </c>
      <c r="I29" s="1">
        <f>((1+$B$4)*(1+$B$5)-1)*(1-$B$7)</f>
        <v>4.0479999999999988E-2</v>
      </c>
      <c r="J29" s="1">
        <f>(1+$B$4)*(1+$B$5)-1</f>
        <v>5.0599999999999978E-2</v>
      </c>
    </row>
    <row r="30" spans="1:10">
      <c r="A30" s="7" t="s">
        <v>255</v>
      </c>
      <c r="B30" s="1">
        <f t="shared" ref="B30:J30" si="1">B28*((1+B29)^B25)</f>
        <v>105.06</v>
      </c>
      <c r="C30" s="1">
        <f t="shared" si="1"/>
        <v>104.048</v>
      </c>
      <c r="D30" s="1">
        <f t="shared" si="1"/>
        <v>131.32499999999999</v>
      </c>
      <c r="E30" s="1">
        <f t="shared" si="1"/>
        <v>163.82265673600412</v>
      </c>
      <c r="F30" s="1">
        <f t="shared" si="1"/>
        <v>148.7090388419779</v>
      </c>
      <c r="G30" s="1">
        <f t="shared" si="1"/>
        <v>204.77832092000514</v>
      </c>
      <c r="H30" s="1">
        <f t="shared" si="1"/>
        <v>343.50646224686523</v>
      </c>
      <c r="I30" s="1">
        <f t="shared" si="1"/>
        <v>269.67669469540016</v>
      </c>
      <c r="J30" s="1">
        <f t="shared" si="1"/>
        <v>429.38307780858156</v>
      </c>
    </row>
    <row r="31" spans="1:10">
      <c r="A31" s="7" t="s">
        <v>257</v>
      </c>
      <c r="B31" s="1">
        <f>B30</f>
        <v>105.06</v>
      </c>
      <c r="C31" s="1">
        <f>C30</f>
        <v>104.048</v>
      </c>
      <c r="D31" s="1">
        <f>D30*(1-$B$8)</f>
        <v>105.06</v>
      </c>
      <c r="E31" s="1">
        <f>E30</f>
        <v>163.82265673600412</v>
      </c>
      <c r="F31" s="1">
        <f>F30</f>
        <v>148.7090388419779</v>
      </c>
      <c r="G31" s="1">
        <f>G30*(1-$B$8)</f>
        <v>163.82265673600412</v>
      </c>
      <c r="H31" s="1">
        <f>H30</f>
        <v>343.50646224686523</v>
      </c>
      <c r="I31" s="1">
        <f>I30</f>
        <v>269.67669469540016</v>
      </c>
      <c r="J31" s="1">
        <f>J30*(1-$B$8)</f>
        <v>343.50646224686528</v>
      </c>
    </row>
    <row r="32" spans="1:10">
      <c r="A32" s="7" t="s">
        <v>256</v>
      </c>
      <c r="B32" s="1">
        <f t="shared" ref="B32:J32" si="2">(B31/((1+$B$5)^B25))</f>
        <v>103</v>
      </c>
      <c r="C32" s="1">
        <f t="shared" si="2"/>
        <v>102.00784313725491</v>
      </c>
      <c r="D32" s="1">
        <f t="shared" si="2"/>
        <v>103</v>
      </c>
      <c r="E32" s="1">
        <f t="shared" si="2"/>
        <v>134.39163793441213</v>
      </c>
      <c r="F32" s="1">
        <f t="shared" si="2"/>
        <v>121.993207190085</v>
      </c>
      <c r="G32" s="1">
        <f t="shared" si="2"/>
        <v>134.39163793441213</v>
      </c>
      <c r="H32" s="1">
        <f t="shared" si="2"/>
        <v>209.37779296542126</v>
      </c>
      <c r="I32" s="1">
        <f t="shared" si="2"/>
        <v>164.37627047887625</v>
      </c>
      <c r="J32" s="1">
        <f t="shared" si="2"/>
        <v>209.37779296542132</v>
      </c>
    </row>
    <row r="33" spans="1:10">
      <c r="A33" s="7" t="s">
        <v>12</v>
      </c>
      <c r="B33" s="1">
        <f t="shared" ref="B33:J33" si="3">((B32/B27)^(1/B25))-1</f>
        <v>3.0000000000000027E-2</v>
      </c>
      <c r="C33" s="1">
        <f t="shared" si="3"/>
        <v>2.0078431372549055E-2</v>
      </c>
      <c r="D33" s="1">
        <f t="shared" si="3"/>
        <v>3.0000000000000027E-2</v>
      </c>
      <c r="E33" s="1">
        <f t="shared" si="3"/>
        <v>3.0000000000000027E-2</v>
      </c>
      <c r="F33" s="1">
        <f t="shared" si="3"/>
        <v>2.0078431372549055E-2</v>
      </c>
      <c r="G33" s="1">
        <f t="shared" si="3"/>
        <v>3.0000000000000027E-2</v>
      </c>
      <c r="H33" s="1">
        <f t="shared" si="3"/>
        <v>3.0000000000000027E-2</v>
      </c>
      <c r="I33" s="1">
        <f t="shared" si="3"/>
        <v>2.0078431372549055E-2</v>
      </c>
      <c r="J33" s="1">
        <f t="shared" si="3"/>
        <v>3.0000000000000027E-2</v>
      </c>
    </row>
    <row r="34" spans="1:10">
      <c r="A34" s="7" t="s">
        <v>5</v>
      </c>
      <c r="B34" s="1">
        <f t="shared" ref="B34:J34" si="4">($B$4-B33)</f>
        <v>-2.7755575615628914E-17</v>
      </c>
      <c r="C34" s="1">
        <f t="shared" si="4"/>
        <v>9.921568627450944E-3</v>
      </c>
      <c r="D34" s="1">
        <f t="shared" si="4"/>
        <v>-2.7755575615628914E-17</v>
      </c>
      <c r="E34" s="1">
        <f t="shared" si="4"/>
        <v>-2.7755575615628914E-17</v>
      </c>
      <c r="F34" s="1">
        <f t="shared" si="4"/>
        <v>9.921568627450944E-3</v>
      </c>
      <c r="G34" s="1">
        <f t="shared" si="4"/>
        <v>-2.7755575615628914E-17</v>
      </c>
      <c r="H34" s="1">
        <f t="shared" si="4"/>
        <v>-2.7755575615628914E-17</v>
      </c>
      <c r="I34" s="1">
        <f t="shared" si="4"/>
        <v>9.921568627450944E-3</v>
      </c>
      <c r="J34" s="1">
        <f t="shared" si="4"/>
        <v>-2.7755575615628914E-17</v>
      </c>
    </row>
    <row r="35" spans="1:10" s="17" customFormat="1">
      <c r="A35" s="17" t="s">
        <v>6</v>
      </c>
      <c r="B35" s="16">
        <f t="shared" ref="B35:J35" si="5">B34/$B$4</f>
        <v>-9.2518585385429718E-16</v>
      </c>
      <c r="C35" s="16">
        <f t="shared" si="5"/>
        <v>0.33071895424836484</v>
      </c>
      <c r="D35" s="16">
        <f t="shared" si="5"/>
        <v>-9.2518585385429718E-16</v>
      </c>
      <c r="E35" s="16">
        <f t="shared" si="5"/>
        <v>-9.2518585385429718E-16</v>
      </c>
      <c r="F35" s="16">
        <f t="shared" si="5"/>
        <v>0.33071895424836484</v>
      </c>
      <c r="G35" s="16">
        <f t="shared" si="5"/>
        <v>-9.2518585385429718E-16</v>
      </c>
      <c r="H35" s="16">
        <f t="shared" si="5"/>
        <v>-9.2518585385429718E-16</v>
      </c>
      <c r="I35" s="16">
        <f t="shared" si="5"/>
        <v>0.33071895424836484</v>
      </c>
      <c r="J35" s="16">
        <f t="shared" si="5"/>
        <v>-9.2518585385429718E-16</v>
      </c>
    </row>
    <row r="36" spans="1:10" s="18" customFormat="1">
      <c r="A36" s="18" t="s">
        <v>13</v>
      </c>
      <c r="B36" s="18">
        <f>$B$31/B31*$B$3</f>
        <v>100</v>
      </c>
      <c r="C36" s="18">
        <f>$B$31/C31*$B$3</f>
        <v>100.97262801783793</v>
      </c>
      <c r="D36" s="18">
        <f>$B$31/D31*$B$3</f>
        <v>100</v>
      </c>
      <c r="E36" s="18">
        <f>$E$31/E31*$B$3</f>
        <v>100</v>
      </c>
      <c r="F36" s="18">
        <f>$E$31/F31*$B$3</f>
        <v>110.16321402634198</v>
      </c>
      <c r="G36" s="18">
        <f>$E$31/G31*$B$3</f>
        <v>100</v>
      </c>
      <c r="H36" s="18">
        <f>$H$31/H31*$B$3</f>
        <v>100</v>
      </c>
      <c r="I36" s="18">
        <f>$H$31/I31*$B$3</f>
        <v>127.37714048106967</v>
      </c>
      <c r="J36" s="18">
        <f>$H$31/J31*$B$3</f>
        <v>99.999999999999986</v>
      </c>
    </row>
    <row r="38" spans="1:10">
      <c r="A38" s="2" t="s">
        <v>278</v>
      </c>
    </row>
    <row r="39" spans="1:10">
      <c r="A39" s="7" t="s">
        <v>301</v>
      </c>
    </row>
    <row r="40" spans="1:10">
      <c r="A40" s="7" t="s">
        <v>0</v>
      </c>
      <c r="B40" s="13">
        <v>0</v>
      </c>
      <c r="C40" s="13">
        <v>0</v>
      </c>
      <c r="D40" s="13">
        <v>0</v>
      </c>
      <c r="E40" s="13">
        <v>0.02</v>
      </c>
      <c r="F40" s="13">
        <v>0.02</v>
      </c>
      <c r="G40" s="13">
        <v>0.02</v>
      </c>
      <c r="H40" s="13">
        <v>0.04</v>
      </c>
      <c r="I40" s="13">
        <v>0.04</v>
      </c>
      <c r="J40" s="13">
        <v>0.04</v>
      </c>
    </row>
    <row r="41" spans="1:10">
      <c r="A41" s="7" t="s">
        <v>119</v>
      </c>
      <c r="B41" s="2" t="s">
        <v>7</v>
      </c>
      <c r="C41" s="2" t="s">
        <v>8</v>
      </c>
      <c r="D41" s="2" t="s">
        <v>9</v>
      </c>
      <c r="E41" s="2" t="s">
        <v>7</v>
      </c>
      <c r="F41" s="2" t="s">
        <v>8</v>
      </c>
      <c r="G41" s="2" t="s">
        <v>9</v>
      </c>
      <c r="H41" s="2" t="s">
        <v>7</v>
      </c>
      <c r="I41" s="2" t="s">
        <v>8</v>
      </c>
      <c r="J41" s="2" t="s">
        <v>9</v>
      </c>
    </row>
    <row r="42" spans="1:10">
      <c r="A42" s="7" t="s">
        <v>4</v>
      </c>
      <c r="B42">
        <f t="shared" ref="B42:J42" si="6">$B$3</f>
        <v>100</v>
      </c>
      <c r="C42">
        <f t="shared" si="6"/>
        <v>100</v>
      </c>
      <c r="D42">
        <f t="shared" si="6"/>
        <v>100</v>
      </c>
      <c r="E42">
        <f t="shared" si="6"/>
        <v>100</v>
      </c>
      <c r="F42">
        <f t="shared" si="6"/>
        <v>100</v>
      </c>
      <c r="G42">
        <f t="shared" si="6"/>
        <v>100</v>
      </c>
      <c r="H42">
        <f t="shared" si="6"/>
        <v>100</v>
      </c>
      <c r="I42">
        <f t="shared" si="6"/>
        <v>100</v>
      </c>
      <c r="J42">
        <f t="shared" si="6"/>
        <v>100</v>
      </c>
    </row>
    <row r="43" spans="1:10">
      <c r="A43" s="7" t="s">
        <v>253</v>
      </c>
      <c r="B43">
        <f>B42</f>
        <v>100</v>
      </c>
      <c r="C43">
        <f>C42</f>
        <v>100</v>
      </c>
      <c r="D43">
        <f>D42/(1-$B$6)</f>
        <v>125</v>
      </c>
      <c r="E43">
        <f>E42</f>
        <v>100</v>
      </c>
      <c r="F43">
        <f>F42</f>
        <v>100</v>
      </c>
      <c r="G43">
        <f>G42/(1-$B$6)</f>
        <v>125</v>
      </c>
      <c r="H43">
        <f>H42</f>
        <v>100</v>
      </c>
      <c r="I43">
        <f>I42</f>
        <v>100</v>
      </c>
      <c r="J43">
        <f>J42/(1-$B$6)</f>
        <v>125</v>
      </c>
    </row>
    <row r="44" spans="1:10">
      <c r="A44" s="7" t="s">
        <v>11</v>
      </c>
      <c r="B44" s="1">
        <f>(1+$B$4)*(1+B40)-1</f>
        <v>3.0000000000000027E-2</v>
      </c>
      <c r="C44" s="1">
        <f>((1+$B$4)*(1+C40)-1)*(1-$B$7)</f>
        <v>2.4000000000000021E-2</v>
      </c>
      <c r="D44" s="1">
        <f>(1+$B$4)*(1+D40)-1</f>
        <v>3.0000000000000027E-2</v>
      </c>
      <c r="E44" s="1">
        <f>(1+$B$4)*(1+E40)-1</f>
        <v>5.0599999999999978E-2</v>
      </c>
      <c r="F44" s="1">
        <f>((1+$B$4)*(1+F40)-1)*(1-$B$7)</f>
        <v>4.0479999999999988E-2</v>
      </c>
      <c r="G44" s="1">
        <f>(1+$B$4)*(1+G40)-1</f>
        <v>5.0599999999999978E-2</v>
      </c>
      <c r="H44" s="1">
        <f>(1+$B$4)*(1+H40)-1</f>
        <v>7.1200000000000152E-2</v>
      </c>
      <c r="I44" s="1">
        <f>((1+$B$4)*(1+I40)-1)*(1-$B$7)</f>
        <v>5.6960000000000122E-2</v>
      </c>
      <c r="J44" s="1">
        <f>(1+$B$4)*(1+J40)-1</f>
        <v>7.1200000000000152E-2</v>
      </c>
    </row>
    <row r="45" spans="1:10">
      <c r="A45" s="7" t="s">
        <v>255</v>
      </c>
      <c r="B45" s="1">
        <f t="shared" ref="B45:J45" si="7">B43*((1+B44)^$B$9)</f>
        <v>103</v>
      </c>
      <c r="C45" s="1">
        <f t="shared" si="7"/>
        <v>102.4</v>
      </c>
      <c r="D45" s="1">
        <f t="shared" si="7"/>
        <v>128.75</v>
      </c>
      <c r="E45" s="1">
        <f t="shared" si="7"/>
        <v>105.06</v>
      </c>
      <c r="F45" s="1">
        <f t="shared" si="7"/>
        <v>104.048</v>
      </c>
      <c r="G45" s="1">
        <f t="shared" si="7"/>
        <v>131.32499999999999</v>
      </c>
      <c r="H45" s="1">
        <f t="shared" si="7"/>
        <v>107.12000000000002</v>
      </c>
      <c r="I45" s="1">
        <f t="shared" si="7"/>
        <v>105.69600000000001</v>
      </c>
      <c r="J45" s="1">
        <f t="shared" si="7"/>
        <v>133.9</v>
      </c>
    </row>
    <row r="46" spans="1:10">
      <c r="A46" s="7" t="s">
        <v>257</v>
      </c>
      <c r="B46" s="1">
        <f>B45</f>
        <v>103</v>
      </c>
      <c r="C46" s="1">
        <f>C45</f>
        <v>102.4</v>
      </c>
      <c r="D46" s="1">
        <f>D45*(1-$B$8)</f>
        <v>103</v>
      </c>
      <c r="E46" s="1">
        <f>E45</f>
        <v>105.06</v>
      </c>
      <c r="F46" s="1">
        <f>F45</f>
        <v>104.048</v>
      </c>
      <c r="G46" s="1">
        <f>G45*(1-$B$8)</f>
        <v>105.06</v>
      </c>
      <c r="H46" s="1">
        <f>H45</f>
        <v>107.12000000000002</v>
      </c>
      <c r="I46" s="1">
        <f>I45</f>
        <v>105.69600000000001</v>
      </c>
      <c r="J46" s="1">
        <f>J45*(1-$B$8)</f>
        <v>107.12</v>
      </c>
    </row>
    <row r="47" spans="1:10">
      <c r="A47" s="7" t="s">
        <v>256</v>
      </c>
      <c r="B47" s="1">
        <f t="shared" ref="B47:J47" si="8">(B46/((1+B40)^$B$9))</f>
        <v>103</v>
      </c>
      <c r="C47" s="1">
        <f t="shared" si="8"/>
        <v>102.4</v>
      </c>
      <c r="D47" s="1">
        <f t="shared" si="8"/>
        <v>103</v>
      </c>
      <c r="E47" s="1">
        <f t="shared" si="8"/>
        <v>103</v>
      </c>
      <c r="F47" s="1">
        <f t="shared" si="8"/>
        <v>102.00784313725491</v>
      </c>
      <c r="G47" s="1">
        <f t="shared" si="8"/>
        <v>103</v>
      </c>
      <c r="H47" s="1">
        <f t="shared" si="8"/>
        <v>103.00000000000001</v>
      </c>
      <c r="I47" s="1">
        <f t="shared" si="8"/>
        <v>101.63076923076923</v>
      </c>
      <c r="J47" s="1">
        <f t="shared" si="8"/>
        <v>103</v>
      </c>
    </row>
    <row r="48" spans="1:10">
      <c r="A48" s="7" t="s">
        <v>12</v>
      </c>
      <c r="B48" s="1">
        <f t="shared" ref="B48:J48" si="9">((B47/B42)^(1/$B$9))-1</f>
        <v>3.0000000000000027E-2</v>
      </c>
      <c r="C48" s="1">
        <f t="shared" si="9"/>
        <v>2.4000000000000021E-2</v>
      </c>
      <c r="D48" s="1">
        <f t="shared" si="9"/>
        <v>3.0000000000000027E-2</v>
      </c>
      <c r="E48" s="1">
        <f t="shared" si="9"/>
        <v>3.0000000000000027E-2</v>
      </c>
      <c r="F48" s="1">
        <f t="shared" si="9"/>
        <v>2.0078431372549055E-2</v>
      </c>
      <c r="G48" s="1">
        <f t="shared" si="9"/>
        <v>3.0000000000000027E-2</v>
      </c>
      <c r="H48" s="1">
        <f t="shared" si="9"/>
        <v>3.0000000000000249E-2</v>
      </c>
      <c r="I48" s="1">
        <f t="shared" si="9"/>
        <v>1.6307692307692356E-2</v>
      </c>
      <c r="J48" s="1">
        <f t="shared" si="9"/>
        <v>3.0000000000000027E-2</v>
      </c>
    </row>
    <row r="49" spans="1:10">
      <c r="A49" s="7" t="s">
        <v>5</v>
      </c>
      <c r="B49" s="1">
        <f t="shared" ref="B49:J49" si="10">($B$4-B48)</f>
        <v>-2.7755575615628914E-17</v>
      </c>
      <c r="C49" s="1">
        <f t="shared" si="10"/>
        <v>5.9999999999999776E-3</v>
      </c>
      <c r="D49" s="1">
        <f t="shared" si="10"/>
        <v>-2.7755575615628914E-17</v>
      </c>
      <c r="E49" s="1">
        <f t="shared" si="10"/>
        <v>-2.7755575615628914E-17</v>
      </c>
      <c r="F49" s="1">
        <f t="shared" si="10"/>
        <v>9.921568627450944E-3</v>
      </c>
      <c r="G49" s="1">
        <f t="shared" si="10"/>
        <v>-2.7755575615628914E-17</v>
      </c>
      <c r="H49" s="1">
        <f t="shared" si="10"/>
        <v>-2.4980018054066022E-16</v>
      </c>
      <c r="I49" s="1">
        <f t="shared" si="10"/>
        <v>1.3692307692307643E-2</v>
      </c>
      <c r="J49" s="1">
        <f t="shared" si="10"/>
        <v>-2.7755575615628914E-17</v>
      </c>
    </row>
    <row r="50" spans="1:10" s="17" customFormat="1">
      <c r="A50" s="17" t="s">
        <v>6</v>
      </c>
      <c r="B50" s="16">
        <f t="shared" ref="B50:J50" si="11">B49/$B$4</f>
        <v>-9.2518585385429718E-16</v>
      </c>
      <c r="C50" s="16">
        <f t="shared" si="11"/>
        <v>0.19999999999999926</v>
      </c>
      <c r="D50" s="16">
        <f t="shared" si="11"/>
        <v>-9.2518585385429718E-16</v>
      </c>
      <c r="E50" s="16">
        <f t="shared" si="11"/>
        <v>-9.2518585385429718E-16</v>
      </c>
      <c r="F50" s="16">
        <f t="shared" si="11"/>
        <v>0.33071895424836484</v>
      </c>
      <c r="G50" s="16">
        <f t="shared" si="11"/>
        <v>-9.2518585385429718E-16</v>
      </c>
      <c r="H50" s="16">
        <f t="shared" si="11"/>
        <v>-8.3266726846886741E-15</v>
      </c>
      <c r="I50" s="16">
        <f t="shared" si="11"/>
        <v>0.45641025641025479</v>
      </c>
      <c r="J50" s="16">
        <f t="shared" si="11"/>
        <v>-9.2518585385429718E-16</v>
      </c>
    </row>
    <row r="51" spans="1:10" s="18" customFormat="1">
      <c r="A51" s="18" t="s">
        <v>13</v>
      </c>
      <c r="B51" s="18">
        <f>$B$46/B46*$B$3</f>
        <v>100</v>
      </c>
      <c r="C51" s="18">
        <f>$B$46/C46*$B$3</f>
        <v>100.5859375</v>
      </c>
      <c r="D51" s="18">
        <f>$B$46/D46*$B$3</f>
        <v>100</v>
      </c>
      <c r="E51" s="18">
        <f>$E$46/E46*$B$3</f>
        <v>100</v>
      </c>
      <c r="F51" s="18">
        <f>$E$46/F46*$B$3</f>
        <v>100.97262801783793</v>
      </c>
      <c r="G51" s="18">
        <f>$E$46/G46*$B$3</f>
        <v>100</v>
      </c>
      <c r="H51" s="18">
        <f>$H$46/H46*$B$3</f>
        <v>100</v>
      </c>
      <c r="I51" s="18">
        <f>$H$46/I46*$B$3</f>
        <v>101.34726006660613</v>
      </c>
      <c r="J51" s="18">
        <f>$H$46/J46*$B$3</f>
        <v>100.00000000000003</v>
      </c>
    </row>
    <row r="53" spans="1:10">
      <c r="A53" t="s">
        <v>157</v>
      </c>
    </row>
    <row r="54" spans="1:10">
      <c r="A54" s="7" t="s">
        <v>3</v>
      </c>
      <c r="B54" s="13">
        <v>10</v>
      </c>
      <c r="C54" s="13">
        <v>10</v>
      </c>
      <c r="D54" s="13">
        <v>10</v>
      </c>
      <c r="E54" s="13">
        <v>10</v>
      </c>
      <c r="F54" s="13">
        <v>10</v>
      </c>
      <c r="G54" s="13">
        <v>10</v>
      </c>
      <c r="H54" s="13">
        <v>10</v>
      </c>
      <c r="I54" s="13">
        <v>10</v>
      </c>
      <c r="J54" s="13">
        <v>10</v>
      </c>
    </row>
    <row r="55" spans="1:10">
      <c r="A55" s="7" t="s">
        <v>0</v>
      </c>
      <c r="B55" s="13">
        <v>0</v>
      </c>
      <c r="C55" s="13">
        <v>0</v>
      </c>
      <c r="D55" s="13">
        <v>0</v>
      </c>
      <c r="E55" s="13">
        <v>0.02</v>
      </c>
      <c r="F55" s="13">
        <v>0.02</v>
      </c>
      <c r="G55" s="13">
        <v>0.02</v>
      </c>
      <c r="H55" s="13">
        <v>0.04</v>
      </c>
      <c r="I55" s="13">
        <v>0.04</v>
      </c>
      <c r="J55" s="13">
        <v>0.04</v>
      </c>
    </row>
    <row r="56" spans="1:10">
      <c r="A56" s="7" t="s">
        <v>119</v>
      </c>
      <c r="B56" s="2" t="s">
        <v>7</v>
      </c>
      <c r="C56" s="2" t="s">
        <v>8</v>
      </c>
      <c r="D56" s="2" t="s">
        <v>9</v>
      </c>
      <c r="E56" s="2" t="s">
        <v>7</v>
      </c>
      <c r="F56" s="2" t="s">
        <v>8</v>
      </c>
      <c r="G56" s="2" t="s">
        <v>9</v>
      </c>
      <c r="H56" s="2" t="s">
        <v>7</v>
      </c>
      <c r="I56" s="2" t="s">
        <v>8</v>
      </c>
      <c r="J56" s="2" t="s">
        <v>9</v>
      </c>
    </row>
    <row r="57" spans="1:10">
      <c r="A57" s="7" t="s">
        <v>4</v>
      </c>
      <c r="B57">
        <f t="shared" ref="B57:J57" si="12">$B$3</f>
        <v>100</v>
      </c>
      <c r="C57">
        <f t="shared" si="12"/>
        <v>100</v>
      </c>
      <c r="D57">
        <f t="shared" si="12"/>
        <v>100</v>
      </c>
      <c r="E57">
        <f t="shared" si="12"/>
        <v>100</v>
      </c>
      <c r="F57">
        <f t="shared" si="12"/>
        <v>100</v>
      </c>
      <c r="G57">
        <f t="shared" si="12"/>
        <v>100</v>
      </c>
      <c r="H57">
        <f t="shared" si="12"/>
        <v>100</v>
      </c>
      <c r="I57">
        <f t="shared" si="12"/>
        <v>100</v>
      </c>
      <c r="J57">
        <f t="shared" si="12"/>
        <v>100</v>
      </c>
    </row>
    <row r="58" spans="1:10">
      <c r="A58" s="7" t="s">
        <v>253</v>
      </c>
      <c r="B58">
        <f>B57</f>
        <v>100</v>
      </c>
      <c r="C58">
        <f>C57</f>
        <v>100</v>
      </c>
      <c r="D58">
        <f>D57/(1-$B$6)</f>
        <v>125</v>
      </c>
      <c r="E58">
        <f>E57</f>
        <v>100</v>
      </c>
      <c r="F58">
        <f>F57</f>
        <v>100</v>
      </c>
      <c r="G58">
        <f>G57/(1-$B$6)</f>
        <v>125</v>
      </c>
      <c r="H58">
        <f>H57</f>
        <v>100</v>
      </c>
      <c r="I58">
        <f>I57</f>
        <v>100</v>
      </c>
      <c r="J58">
        <f>J57/(1-$B$6)</f>
        <v>125</v>
      </c>
    </row>
    <row r="59" spans="1:10">
      <c r="A59" s="7" t="s">
        <v>11</v>
      </c>
      <c r="B59" s="1">
        <f>(1+$B$4)*(1+B55)-1</f>
        <v>3.0000000000000027E-2</v>
      </c>
      <c r="C59" s="1">
        <f>((1+$B$4)*(1+C55)-1)*(1-$B$7)</f>
        <v>2.4000000000000021E-2</v>
      </c>
      <c r="D59" s="1">
        <f>(1+$B$4)*(1+D55)-1</f>
        <v>3.0000000000000027E-2</v>
      </c>
      <c r="E59" s="1">
        <f>(1+$B$4)*(1+E55)-1</f>
        <v>5.0599999999999978E-2</v>
      </c>
      <c r="F59" s="1">
        <f>((1+$B$4)*(1+F55)-1)*(1-$B$7)</f>
        <v>4.0479999999999988E-2</v>
      </c>
      <c r="G59" s="1">
        <f>(1+$B$4)*(1+G55)-1</f>
        <v>5.0599999999999978E-2</v>
      </c>
      <c r="H59" s="1">
        <f>(1+$B$4)*(1+H55)-1</f>
        <v>7.1200000000000152E-2</v>
      </c>
      <c r="I59" s="1">
        <f>((1+$B$4)*(1+I55)-1)*(1-$B$7)</f>
        <v>5.6960000000000122E-2</v>
      </c>
      <c r="J59" s="1">
        <f>(1+$B$4)*(1+J55)-1</f>
        <v>7.1200000000000152E-2</v>
      </c>
    </row>
    <row r="60" spans="1:10">
      <c r="A60" s="7" t="s">
        <v>255</v>
      </c>
      <c r="B60" s="1">
        <f t="shared" ref="B60:J60" si="13">B58*((1+B59)^B54)</f>
        <v>134.39163793441219</v>
      </c>
      <c r="C60" s="1">
        <f t="shared" si="13"/>
        <v>126.76506002282292</v>
      </c>
      <c r="D60" s="1">
        <f t="shared" si="13"/>
        <v>167.98954741801523</v>
      </c>
      <c r="E60" s="1">
        <f t="shared" si="13"/>
        <v>163.82265673600412</v>
      </c>
      <c r="F60" s="1">
        <f t="shared" si="13"/>
        <v>148.7090388419779</v>
      </c>
      <c r="G60" s="1">
        <f t="shared" si="13"/>
        <v>204.77832092000514</v>
      </c>
      <c r="H60" s="1">
        <f t="shared" si="13"/>
        <v>198.93245399322922</v>
      </c>
      <c r="I60" s="1">
        <f t="shared" si="13"/>
        <v>174.0145329087791</v>
      </c>
      <c r="J60" s="1">
        <f t="shared" si="13"/>
        <v>248.66556749153651</v>
      </c>
    </row>
    <row r="61" spans="1:10">
      <c r="A61" s="7" t="s">
        <v>257</v>
      </c>
      <c r="B61" s="1">
        <f>B60</f>
        <v>134.39163793441219</v>
      </c>
      <c r="C61" s="1">
        <f>C60</f>
        <v>126.76506002282292</v>
      </c>
      <c r="D61" s="1">
        <f>D60*(1-$B$8)</f>
        <v>134.39163793441219</v>
      </c>
      <c r="E61" s="1">
        <f>E60</f>
        <v>163.82265673600412</v>
      </c>
      <c r="F61" s="1">
        <f>F60</f>
        <v>148.7090388419779</v>
      </c>
      <c r="G61" s="1">
        <f>G60*(1-$B$8)</f>
        <v>163.82265673600412</v>
      </c>
      <c r="H61" s="1">
        <f>H60</f>
        <v>198.93245399322922</v>
      </c>
      <c r="I61" s="1">
        <f>I60</f>
        <v>174.0145329087791</v>
      </c>
      <c r="J61" s="1">
        <f>J60*(1-$B$8)</f>
        <v>198.93245399322922</v>
      </c>
    </row>
    <row r="62" spans="1:10">
      <c r="A62" s="7" t="s">
        <v>256</v>
      </c>
      <c r="B62" s="1">
        <f t="shared" ref="B62:J62" si="14">(B61/((1+B55)^B54))</f>
        <v>134.39163793441219</v>
      </c>
      <c r="C62" s="1">
        <f t="shared" si="14"/>
        <v>126.76506002282292</v>
      </c>
      <c r="D62" s="1">
        <f t="shared" si="14"/>
        <v>134.39163793441219</v>
      </c>
      <c r="E62" s="1">
        <f t="shared" si="14"/>
        <v>134.39163793441213</v>
      </c>
      <c r="F62" s="1">
        <f t="shared" si="14"/>
        <v>121.993207190085</v>
      </c>
      <c r="G62" s="1">
        <f t="shared" si="14"/>
        <v>134.39163793441213</v>
      </c>
      <c r="H62" s="1">
        <f t="shared" si="14"/>
        <v>134.3916379344123</v>
      </c>
      <c r="I62" s="1">
        <f t="shared" si="14"/>
        <v>117.55798328812892</v>
      </c>
      <c r="J62" s="1">
        <f t="shared" si="14"/>
        <v>134.3916379344123</v>
      </c>
    </row>
    <row r="63" spans="1:10">
      <c r="A63" s="7" t="s">
        <v>12</v>
      </c>
      <c r="B63" s="1">
        <f t="shared" ref="B63:J63" si="15">((B62/B57)^(1/B54))-1</f>
        <v>3.0000000000000027E-2</v>
      </c>
      <c r="C63" s="1">
        <f t="shared" si="15"/>
        <v>2.4000000000000021E-2</v>
      </c>
      <c r="D63" s="1">
        <f t="shared" si="15"/>
        <v>3.0000000000000027E-2</v>
      </c>
      <c r="E63" s="1">
        <f t="shared" si="15"/>
        <v>3.0000000000000027E-2</v>
      </c>
      <c r="F63" s="1">
        <f t="shared" si="15"/>
        <v>2.0078431372549055E-2</v>
      </c>
      <c r="G63" s="1">
        <f t="shared" si="15"/>
        <v>3.0000000000000027E-2</v>
      </c>
      <c r="H63" s="1">
        <f t="shared" si="15"/>
        <v>3.0000000000000027E-2</v>
      </c>
      <c r="I63" s="1">
        <f t="shared" si="15"/>
        <v>1.6307692307692356E-2</v>
      </c>
      <c r="J63" s="1">
        <f t="shared" si="15"/>
        <v>3.0000000000000027E-2</v>
      </c>
    </row>
    <row r="64" spans="1:10">
      <c r="A64" s="7" t="s">
        <v>5</v>
      </c>
      <c r="B64" s="1">
        <f t="shared" ref="B64:J64" si="16">($B$4-B63)</f>
        <v>-2.7755575615628914E-17</v>
      </c>
      <c r="C64" s="1">
        <f t="shared" si="16"/>
        <v>5.9999999999999776E-3</v>
      </c>
      <c r="D64" s="1">
        <f t="shared" si="16"/>
        <v>-2.7755575615628914E-17</v>
      </c>
      <c r="E64" s="1">
        <f t="shared" si="16"/>
        <v>-2.7755575615628914E-17</v>
      </c>
      <c r="F64" s="1">
        <f t="shared" si="16"/>
        <v>9.921568627450944E-3</v>
      </c>
      <c r="G64" s="1">
        <f t="shared" si="16"/>
        <v>-2.7755575615628914E-17</v>
      </c>
      <c r="H64" s="1">
        <f t="shared" si="16"/>
        <v>-2.7755575615628914E-17</v>
      </c>
      <c r="I64" s="1">
        <f t="shared" si="16"/>
        <v>1.3692307692307643E-2</v>
      </c>
      <c r="J64" s="1">
        <f t="shared" si="16"/>
        <v>-2.7755575615628914E-17</v>
      </c>
    </row>
    <row r="65" spans="1:10" s="17" customFormat="1">
      <c r="A65" s="17" t="s">
        <v>6</v>
      </c>
      <c r="B65" s="16">
        <f t="shared" ref="B65:J65" si="17">B64/$B$4</f>
        <v>-9.2518585385429718E-16</v>
      </c>
      <c r="C65" s="16">
        <f t="shared" si="17"/>
        <v>0.19999999999999926</v>
      </c>
      <c r="D65" s="16">
        <f t="shared" si="17"/>
        <v>-9.2518585385429718E-16</v>
      </c>
      <c r="E65" s="16">
        <f t="shared" si="17"/>
        <v>-9.2518585385429718E-16</v>
      </c>
      <c r="F65" s="16">
        <f t="shared" si="17"/>
        <v>0.33071895424836484</v>
      </c>
      <c r="G65" s="16">
        <f t="shared" si="17"/>
        <v>-9.2518585385429718E-16</v>
      </c>
      <c r="H65" s="16">
        <f t="shared" si="17"/>
        <v>-9.2518585385429718E-16</v>
      </c>
      <c r="I65" s="16">
        <f t="shared" si="17"/>
        <v>0.45641025641025479</v>
      </c>
      <c r="J65" s="16">
        <f t="shared" si="17"/>
        <v>-9.2518585385429718E-16</v>
      </c>
    </row>
    <row r="66" spans="1:10" s="18" customFormat="1">
      <c r="A66" s="18" t="s">
        <v>13</v>
      </c>
      <c r="B66" s="18">
        <f>$B$61/B61*$B$3</f>
        <v>100</v>
      </c>
      <c r="C66" s="18">
        <f>$B$61/C61*$B$3</f>
        <v>106.01630915507488</v>
      </c>
      <c r="D66" s="18">
        <f>$B$61/D61*$B$3</f>
        <v>100</v>
      </c>
      <c r="E66" s="18">
        <f>$E$61/E61*$B$3</f>
        <v>100</v>
      </c>
      <c r="F66" s="18">
        <f>$E$61/F61*$B$3</f>
        <v>110.16321402634198</v>
      </c>
      <c r="G66" s="18">
        <f>$E$61/G61*$B$3</f>
        <v>100</v>
      </c>
      <c r="H66" s="18">
        <f>$H$61/H61*$B$3</f>
        <v>100</v>
      </c>
      <c r="I66" s="18">
        <f>$H$61/I61*$B$3</f>
        <v>114.31944830579894</v>
      </c>
      <c r="J66" s="18">
        <f>$H$61/J61*$B$3</f>
        <v>100</v>
      </c>
    </row>
    <row r="68" spans="1:10">
      <c r="A68" s="2" t="s">
        <v>308</v>
      </c>
    </row>
    <row r="69" spans="1:10">
      <c r="A69" s="7" t="s">
        <v>309</v>
      </c>
    </row>
    <row r="70" spans="1:10">
      <c r="A70" s="7" t="s">
        <v>260</v>
      </c>
      <c r="B70" s="13">
        <f>INDEX(SystemParamValues,MATCH("BasicRate",ParamNames,0),MATCH($B$2,SystemNames,0))</f>
        <v>0.2</v>
      </c>
      <c r="C70" s="13">
        <f>INDEX(SystemParamValues,MATCH("BasicRate",ParamNames,0),MATCH($B$2,SystemNames,0))</f>
        <v>0.2</v>
      </c>
      <c r="D70" s="13">
        <f>INDEX(SystemParamValues,MATCH("HigherRate",ParamNames,0),MATCH($B$2,SystemNames,0))</f>
        <v>0.4</v>
      </c>
      <c r="E70" s="13">
        <f>INDEX(SystemParamValues,MATCH("HigherRate",ParamNames,0),MATCH($B$2,SystemNames,0))</f>
        <v>0.4</v>
      </c>
    </row>
    <row r="71" spans="1:10">
      <c r="A71" s="7" t="s">
        <v>10</v>
      </c>
      <c r="B71" s="13">
        <f>INDEX(SystemParamValues,MATCH("BasicRate",ParamNames,0),MATCH($B$2,SystemNames,0))</f>
        <v>0.2</v>
      </c>
      <c r="C71" s="13">
        <f>INDEX(SystemParamValues,MATCH("HigherRate",ParamNames,0),MATCH($B$2,SystemNames,0))</f>
        <v>0.4</v>
      </c>
      <c r="D71" s="13">
        <f>INDEX(SystemParamValues,MATCH("BasicRate",ParamNames,0),MATCH($B$2,SystemNames,0))</f>
        <v>0.2</v>
      </c>
      <c r="E71" s="13">
        <f>INDEX(SystemParamValues,MATCH("HigherRate",ParamNames,0),MATCH($B$2,SystemNames,0))</f>
        <v>0.4</v>
      </c>
    </row>
    <row r="72" spans="1:10">
      <c r="A72" s="7" t="s">
        <v>119</v>
      </c>
      <c r="B72" s="2" t="s">
        <v>9</v>
      </c>
      <c r="C72" s="2" t="s">
        <v>9</v>
      </c>
      <c r="D72" s="2" t="s">
        <v>9</v>
      </c>
      <c r="E72" s="2" t="s">
        <v>9</v>
      </c>
    </row>
    <row r="73" spans="1:10">
      <c r="A73" s="7" t="s">
        <v>4</v>
      </c>
      <c r="B73">
        <f>$B$3</f>
        <v>100</v>
      </c>
      <c r="C73">
        <f>$B$3</f>
        <v>100</v>
      </c>
      <c r="D73">
        <f>$B$3</f>
        <v>100</v>
      </c>
      <c r="E73">
        <f>$B$3</f>
        <v>100</v>
      </c>
    </row>
    <row r="74" spans="1:10">
      <c r="A74" s="7" t="s">
        <v>253</v>
      </c>
      <c r="B74">
        <f>B73/(1-B70)</f>
        <v>125</v>
      </c>
      <c r="C74">
        <f>C73/(1-C70)</f>
        <v>125</v>
      </c>
      <c r="D74">
        <f>D73/(1-D70)</f>
        <v>166.66666666666669</v>
      </c>
      <c r="E74">
        <f>E73/(1-E70)</f>
        <v>166.66666666666669</v>
      </c>
    </row>
    <row r="75" spans="1:10">
      <c r="A75" s="7" t="s">
        <v>11</v>
      </c>
      <c r="B75" s="1">
        <f>(1+$B$4)*(1+$B$5)-1</f>
        <v>5.0599999999999978E-2</v>
      </c>
      <c r="C75" s="1">
        <f>(1+$B$4)*(1+$B$5)-1</f>
        <v>5.0599999999999978E-2</v>
      </c>
      <c r="D75" s="1">
        <f>(1+$B$4)*(1+$B$5)-1</f>
        <v>5.0599999999999978E-2</v>
      </c>
      <c r="E75" s="1">
        <f>(1+$B$4)*(1+$B$5)-1</f>
        <v>5.0599999999999978E-2</v>
      </c>
    </row>
    <row r="76" spans="1:10">
      <c r="A76" s="7" t="s">
        <v>255</v>
      </c>
      <c r="B76" s="1">
        <f>B74*((1+B75)^$B$9)</f>
        <v>131.32499999999999</v>
      </c>
      <c r="C76" s="1">
        <f>C74*((1+C75)^$B$9)</f>
        <v>131.32499999999999</v>
      </c>
      <c r="D76" s="1">
        <f>D74*((1+D75)^$B$9)</f>
        <v>175.10000000000002</v>
      </c>
      <c r="E76" s="1">
        <f>E74*((1+E75)^$B$9)</f>
        <v>175.10000000000002</v>
      </c>
    </row>
    <row r="77" spans="1:10">
      <c r="A77" s="7" t="s">
        <v>257</v>
      </c>
      <c r="B77" s="1">
        <f>B76*(1-B71)</f>
        <v>105.06</v>
      </c>
      <c r="C77" s="1">
        <f>C76*(1-C71)</f>
        <v>78.794999999999987</v>
      </c>
      <c r="D77" s="1">
        <f>D76*(1-D71)</f>
        <v>140.08000000000001</v>
      </c>
      <c r="E77" s="1">
        <f>E76*(1-E71)</f>
        <v>105.06000000000002</v>
      </c>
    </row>
    <row r="78" spans="1:10">
      <c r="A78" s="7" t="s">
        <v>256</v>
      </c>
      <c r="B78" s="1">
        <f>(B77/((1+$B$5)^$B$9))</f>
        <v>103</v>
      </c>
      <c r="C78" s="1">
        <f>(C77/((1+$B$5)^$B$9))</f>
        <v>77.249999999999986</v>
      </c>
      <c r="D78" s="1">
        <f>(D77/((1+$B$5)^$B$9))</f>
        <v>137.33333333333334</v>
      </c>
      <c r="E78" s="1">
        <f>(E77/((1+$B$5)^$B$9))</f>
        <v>103.00000000000001</v>
      </c>
    </row>
    <row r="79" spans="1:10">
      <c r="A79" s="7" t="s">
        <v>12</v>
      </c>
      <c r="B79" s="1">
        <f>((B78/B73)^(1/$B$9))-1</f>
        <v>3.0000000000000027E-2</v>
      </c>
      <c r="C79" s="1">
        <f>((C78/C73)^(1/$B$9))-1</f>
        <v>-0.22750000000000015</v>
      </c>
      <c r="D79" s="1">
        <f>((D78/D73)^(1/$B$9))-1</f>
        <v>0.37333333333333352</v>
      </c>
      <c r="E79" s="1">
        <f>((E78/E73)^(1/$B$9))-1</f>
        <v>3.0000000000000249E-2</v>
      </c>
    </row>
    <row r="80" spans="1:10">
      <c r="A80" s="7" t="s">
        <v>5</v>
      </c>
      <c r="B80" s="1">
        <f>($B$4-B79)</f>
        <v>-2.7755575615628914E-17</v>
      </c>
      <c r="C80" s="1">
        <f>($B$4-C79)</f>
        <v>0.25750000000000017</v>
      </c>
      <c r="D80" s="1">
        <f>($B$4-D79)</f>
        <v>-0.34333333333333349</v>
      </c>
      <c r="E80" s="1">
        <f>($B$4-E79)</f>
        <v>-2.4980018054066022E-16</v>
      </c>
    </row>
    <row r="81" spans="1:13" s="17" customFormat="1">
      <c r="A81" s="17" t="s">
        <v>6</v>
      </c>
      <c r="B81" s="16">
        <f>B80/$B$4</f>
        <v>-9.2518585385429718E-16</v>
      </c>
      <c r="C81" s="16">
        <f>C80/$B$4</f>
        <v>8.5833333333333393</v>
      </c>
      <c r="D81" s="16">
        <f>D80/$B$4</f>
        <v>-11.44444444444445</v>
      </c>
      <c r="E81" s="16">
        <f>E80/$B$4</f>
        <v>-8.3266726846886741E-15</v>
      </c>
      <c r="F81" s="16"/>
      <c r="G81" s="16"/>
      <c r="H81" s="16"/>
      <c r="I81" s="16"/>
      <c r="J81" s="16"/>
    </row>
    <row r="82" spans="1:13" s="18" customFormat="1">
      <c r="A82" s="18" t="s">
        <v>13</v>
      </c>
      <c r="B82" s="18">
        <f>$B$77/B77*$B$3</f>
        <v>100</v>
      </c>
      <c r="C82" s="18">
        <f>$B$77/C77*$B$3</f>
        <v>133.33333333333334</v>
      </c>
      <c r="D82" s="18">
        <f>$B$77/D77*$B$3</f>
        <v>75</v>
      </c>
      <c r="E82" s="18">
        <f>$B$77/E77*$B$3</f>
        <v>99.999999999999986</v>
      </c>
    </row>
    <row r="84" spans="1:13">
      <c r="A84" t="s">
        <v>310</v>
      </c>
    </row>
    <row r="85" spans="1:13">
      <c r="A85" s="7" t="s">
        <v>3</v>
      </c>
      <c r="B85" s="13">
        <v>1</v>
      </c>
      <c r="C85" s="13">
        <v>1</v>
      </c>
      <c r="D85" s="13">
        <v>1</v>
      </c>
      <c r="E85" s="13">
        <v>1</v>
      </c>
      <c r="F85" s="13">
        <v>10</v>
      </c>
      <c r="G85" s="13">
        <v>10</v>
      </c>
      <c r="H85" s="13">
        <v>10</v>
      </c>
      <c r="I85" s="13">
        <v>10</v>
      </c>
      <c r="J85" s="13">
        <v>25</v>
      </c>
      <c r="K85" s="13">
        <v>25</v>
      </c>
      <c r="L85" s="13">
        <v>25</v>
      </c>
      <c r="M85" s="13">
        <v>25</v>
      </c>
    </row>
    <row r="86" spans="1:13">
      <c r="A86" s="7" t="s">
        <v>260</v>
      </c>
      <c r="B86" s="13">
        <f>INDEX(SystemParamValues,MATCH("BasicRate",ParamNames,0),MATCH($B$2,SystemNames,0))</f>
        <v>0.2</v>
      </c>
      <c r="C86" s="13">
        <f>INDEX(SystemParamValues,MATCH("BasicRate",ParamNames,0),MATCH($B$2,SystemNames,0))</f>
        <v>0.2</v>
      </c>
      <c r="D86" s="13">
        <f>INDEX(SystemParamValues,MATCH("HigherRate",ParamNames,0),MATCH($B$2,SystemNames,0))</f>
        <v>0.4</v>
      </c>
      <c r="E86" s="13">
        <f>INDEX(SystemParamValues,MATCH("HigherRate",ParamNames,0),MATCH($B$2,SystemNames,0))</f>
        <v>0.4</v>
      </c>
      <c r="F86" s="13">
        <f>INDEX(SystemParamValues,MATCH("BasicRate",ParamNames,0),MATCH($B$2,SystemNames,0))</f>
        <v>0.2</v>
      </c>
      <c r="G86" s="13">
        <f>INDEX(SystemParamValues,MATCH("BasicRate",ParamNames,0),MATCH($B$2,SystemNames,0))</f>
        <v>0.2</v>
      </c>
      <c r="H86" s="13">
        <f>INDEX(SystemParamValues,MATCH("HigherRate",ParamNames,0),MATCH($B$2,SystemNames,0))</f>
        <v>0.4</v>
      </c>
      <c r="I86" s="13">
        <f>INDEX(SystemParamValues,MATCH("HigherRate",ParamNames,0),MATCH($B$2,SystemNames,0))</f>
        <v>0.4</v>
      </c>
      <c r="J86" s="13">
        <f>INDEX(SystemParamValues,MATCH("BasicRate",ParamNames,0),MATCH($B$2,SystemNames,0))</f>
        <v>0.2</v>
      </c>
      <c r="K86" s="13">
        <f>INDEX(SystemParamValues,MATCH("BasicRate",ParamNames,0),MATCH($B$2,SystemNames,0))</f>
        <v>0.2</v>
      </c>
      <c r="L86" s="13">
        <f>INDEX(SystemParamValues,MATCH("HigherRate",ParamNames,0),MATCH($B$2,SystemNames,0))</f>
        <v>0.4</v>
      </c>
      <c r="M86" s="13">
        <f>INDEX(SystemParamValues,MATCH("HigherRate",ParamNames,0),MATCH($B$2,SystemNames,0))</f>
        <v>0.4</v>
      </c>
    </row>
    <row r="87" spans="1:13">
      <c r="A87" s="7" t="s">
        <v>10</v>
      </c>
      <c r="B87" s="13">
        <f>INDEX(SystemParamValues,MATCH("BasicRate",ParamNames,0),MATCH($B$2,SystemNames,0))</f>
        <v>0.2</v>
      </c>
      <c r="C87" s="13">
        <f>INDEX(SystemParamValues,MATCH("HigherRate",ParamNames,0),MATCH($B$2,SystemNames,0))</f>
        <v>0.4</v>
      </c>
      <c r="D87" s="13">
        <f>INDEX(SystemParamValues,MATCH("BasicRate",ParamNames,0),MATCH($B$2,SystemNames,0))</f>
        <v>0.2</v>
      </c>
      <c r="E87" s="13">
        <f>INDEX(SystemParamValues,MATCH("HigherRate",ParamNames,0),MATCH($B$2,SystemNames,0))</f>
        <v>0.4</v>
      </c>
      <c r="F87" s="13">
        <f>INDEX(SystemParamValues,MATCH("BasicRate",ParamNames,0),MATCH($B$2,SystemNames,0))</f>
        <v>0.2</v>
      </c>
      <c r="G87" s="13">
        <f>INDEX(SystemParamValues,MATCH("HigherRate",ParamNames,0),MATCH($B$2,SystemNames,0))</f>
        <v>0.4</v>
      </c>
      <c r="H87" s="13">
        <f>INDEX(SystemParamValues,MATCH("BasicRate",ParamNames,0),MATCH($B$2,SystemNames,0))</f>
        <v>0.2</v>
      </c>
      <c r="I87" s="13">
        <f>INDEX(SystemParamValues,MATCH("HigherRate",ParamNames,0),MATCH($B$2,SystemNames,0))</f>
        <v>0.4</v>
      </c>
      <c r="J87" s="13">
        <f>INDEX(SystemParamValues,MATCH("BasicRate",ParamNames,0),MATCH($B$2,SystemNames,0))</f>
        <v>0.2</v>
      </c>
      <c r="K87" s="13">
        <f>INDEX(SystemParamValues,MATCH("HigherRate",ParamNames,0),MATCH($B$2,SystemNames,0))</f>
        <v>0.4</v>
      </c>
      <c r="L87" s="13">
        <f>INDEX(SystemParamValues,MATCH("BasicRate",ParamNames,0),MATCH($B$2,SystemNames,0))</f>
        <v>0.2</v>
      </c>
      <c r="M87" s="13">
        <f>INDEX(SystemParamValues,MATCH("HigherRate",ParamNames,0),MATCH($B$2,SystemNames,0))</f>
        <v>0.4</v>
      </c>
    </row>
    <row r="88" spans="1:13">
      <c r="A88" s="7" t="s">
        <v>119</v>
      </c>
      <c r="B88" s="2" t="s">
        <v>9</v>
      </c>
      <c r="C88" s="2" t="s">
        <v>9</v>
      </c>
      <c r="D88" s="2" t="s">
        <v>9</v>
      </c>
      <c r="E88" s="2" t="s">
        <v>9</v>
      </c>
      <c r="F88" s="2" t="s">
        <v>9</v>
      </c>
      <c r="G88" s="2" t="s">
        <v>9</v>
      </c>
      <c r="H88" s="2" t="s">
        <v>9</v>
      </c>
      <c r="I88" s="2" t="s">
        <v>9</v>
      </c>
      <c r="J88" s="2" t="s">
        <v>9</v>
      </c>
      <c r="K88" s="2" t="s">
        <v>9</v>
      </c>
      <c r="L88" s="2" t="s">
        <v>9</v>
      </c>
      <c r="M88" s="2" t="s">
        <v>9</v>
      </c>
    </row>
    <row r="89" spans="1:13">
      <c r="A89" s="7" t="s">
        <v>4</v>
      </c>
      <c r="B89">
        <f t="shared" ref="B89:M89" si="18">$B$3</f>
        <v>100</v>
      </c>
      <c r="C89">
        <f t="shared" si="18"/>
        <v>100</v>
      </c>
      <c r="D89">
        <f t="shared" si="18"/>
        <v>100</v>
      </c>
      <c r="E89">
        <f t="shared" si="18"/>
        <v>100</v>
      </c>
      <c r="F89">
        <f t="shared" si="18"/>
        <v>100</v>
      </c>
      <c r="G89">
        <f t="shared" si="18"/>
        <v>100</v>
      </c>
      <c r="H89">
        <f t="shared" si="18"/>
        <v>100</v>
      </c>
      <c r="I89">
        <f t="shared" si="18"/>
        <v>100</v>
      </c>
      <c r="J89">
        <f t="shared" si="18"/>
        <v>100</v>
      </c>
      <c r="K89">
        <f t="shared" si="18"/>
        <v>100</v>
      </c>
      <c r="L89">
        <f t="shared" si="18"/>
        <v>100</v>
      </c>
      <c r="M89">
        <f t="shared" si="18"/>
        <v>100</v>
      </c>
    </row>
    <row r="90" spans="1:13">
      <c r="A90" s="7" t="s">
        <v>253</v>
      </c>
      <c r="B90">
        <f t="shared" ref="B90:M90" si="19">B89/(1-B86)</f>
        <v>125</v>
      </c>
      <c r="C90">
        <f t="shared" si="19"/>
        <v>125</v>
      </c>
      <c r="D90">
        <f t="shared" si="19"/>
        <v>166.66666666666669</v>
      </c>
      <c r="E90">
        <f t="shared" si="19"/>
        <v>166.66666666666669</v>
      </c>
      <c r="F90">
        <f t="shared" si="19"/>
        <v>125</v>
      </c>
      <c r="G90">
        <f t="shared" si="19"/>
        <v>125</v>
      </c>
      <c r="H90">
        <f t="shared" si="19"/>
        <v>166.66666666666669</v>
      </c>
      <c r="I90">
        <f t="shared" si="19"/>
        <v>166.66666666666669</v>
      </c>
      <c r="J90">
        <f t="shared" si="19"/>
        <v>125</v>
      </c>
      <c r="K90">
        <f t="shared" si="19"/>
        <v>125</v>
      </c>
      <c r="L90">
        <f t="shared" si="19"/>
        <v>166.66666666666669</v>
      </c>
      <c r="M90">
        <f t="shared" si="19"/>
        <v>166.66666666666669</v>
      </c>
    </row>
    <row r="91" spans="1:13">
      <c r="A91" s="7" t="s">
        <v>11</v>
      </c>
      <c r="B91" s="1">
        <f t="shared" ref="B91:M91" si="20">(1+$B$4)*(1+$B$5)-1</f>
        <v>5.0599999999999978E-2</v>
      </c>
      <c r="C91" s="1">
        <f t="shared" si="20"/>
        <v>5.0599999999999978E-2</v>
      </c>
      <c r="D91" s="1">
        <f t="shared" si="20"/>
        <v>5.0599999999999978E-2</v>
      </c>
      <c r="E91" s="1">
        <f t="shared" si="20"/>
        <v>5.0599999999999978E-2</v>
      </c>
      <c r="F91" s="1">
        <f t="shared" si="20"/>
        <v>5.0599999999999978E-2</v>
      </c>
      <c r="G91" s="1">
        <f t="shared" si="20"/>
        <v>5.0599999999999978E-2</v>
      </c>
      <c r="H91" s="1">
        <f t="shared" si="20"/>
        <v>5.0599999999999978E-2</v>
      </c>
      <c r="I91" s="1">
        <f t="shared" si="20"/>
        <v>5.0599999999999978E-2</v>
      </c>
      <c r="J91" s="1">
        <f t="shared" si="20"/>
        <v>5.0599999999999978E-2</v>
      </c>
      <c r="K91" s="1">
        <f t="shared" si="20"/>
        <v>5.0599999999999978E-2</v>
      </c>
      <c r="L91" s="1">
        <f t="shared" si="20"/>
        <v>5.0599999999999978E-2</v>
      </c>
      <c r="M91" s="1">
        <f t="shared" si="20"/>
        <v>5.0599999999999978E-2</v>
      </c>
    </row>
    <row r="92" spans="1:13">
      <c r="A92" s="7" t="s">
        <v>255</v>
      </c>
      <c r="B92" s="1">
        <f t="shared" ref="B92:M92" si="21">B90*((1+B91)^B85)</f>
        <v>131.32499999999999</v>
      </c>
      <c r="C92" s="1">
        <f t="shared" si="21"/>
        <v>131.32499999999999</v>
      </c>
      <c r="D92" s="1">
        <f t="shared" si="21"/>
        <v>175.10000000000002</v>
      </c>
      <c r="E92" s="1">
        <f t="shared" si="21"/>
        <v>175.10000000000002</v>
      </c>
      <c r="F92" s="1">
        <f t="shared" si="21"/>
        <v>204.77832092000514</v>
      </c>
      <c r="G92" s="1">
        <f t="shared" si="21"/>
        <v>204.77832092000514</v>
      </c>
      <c r="H92" s="1">
        <f t="shared" si="21"/>
        <v>273.03776122667358</v>
      </c>
      <c r="I92" s="1">
        <f t="shared" si="21"/>
        <v>273.03776122667358</v>
      </c>
      <c r="J92" s="1">
        <f t="shared" si="21"/>
        <v>429.38307780858156</v>
      </c>
      <c r="K92" s="1">
        <f t="shared" si="21"/>
        <v>429.38307780858156</v>
      </c>
      <c r="L92" s="1">
        <f t="shared" si="21"/>
        <v>572.51077041144208</v>
      </c>
      <c r="M92" s="1">
        <f t="shared" si="21"/>
        <v>572.51077041144208</v>
      </c>
    </row>
    <row r="93" spans="1:13">
      <c r="A93" s="7" t="s">
        <v>257</v>
      </c>
      <c r="B93" s="1">
        <f t="shared" ref="B93:M93" si="22">B92*(1-B87)</f>
        <v>105.06</v>
      </c>
      <c r="C93" s="1">
        <f t="shared" si="22"/>
        <v>78.794999999999987</v>
      </c>
      <c r="D93" s="1">
        <f t="shared" si="22"/>
        <v>140.08000000000001</v>
      </c>
      <c r="E93" s="1">
        <f t="shared" si="22"/>
        <v>105.06000000000002</v>
      </c>
      <c r="F93" s="1">
        <f t="shared" si="22"/>
        <v>163.82265673600412</v>
      </c>
      <c r="G93" s="1">
        <f t="shared" si="22"/>
        <v>122.86699255200308</v>
      </c>
      <c r="H93" s="1">
        <f t="shared" si="22"/>
        <v>218.43020898133886</v>
      </c>
      <c r="I93" s="1">
        <f t="shared" si="22"/>
        <v>163.82265673600415</v>
      </c>
      <c r="J93" s="1">
        <f t="shared" si="22"/>
        <v>343.50646224686528</v>
      </c>
      <c r="K93" s="1">
        <f t="shared" si="22"/>
        <v>257.62984668514895</v>
      </c>
      <c r="L93" s="1">
        <f t="shared" si="22"/>
        <v>458.00861632915371</v>
      </c>
      <c r="M93" s="1">
        <f t="shared" si="22"/>
        <v>343.50646224686523</v>
      </c>
    </row>
    <row r="94" spans="1:13">
      <c r="A94" s="7" t="s">
        <v>256</v>
      </c>
      <c r="B94" s="1">
        <f t="shared" ref="B94:M94" si="23">(B93/((1+$B$5)^B85))</f>
        <v>103</v>
      </c>
      <c r="C94" s="1">
        <f t="shared" si="23"/>
        <v>77.249999999999986</v>
      </c>
      <c r="D94" s="1">
        <f t="shared" si="23"/>
        <v>137.33333333333334</v>
      </c>
      <c r="E94" s="1">
        <f t="shared" si="23"/>
        <v>103.00000000000001</v>
      </c>
      <c r="F94" s="1">
        <f t="shared" si="23"/>
        <v>134.39163793441213</v>
      </c>
      <c r="G94" s="1">
        <f t="shared" si="23"/>
        <v>100.7937284508091</v>
      </c>
      <c r="H94" s="1">
        <f t="shared" si="23"/>
        <v>179.18885057921622</v>
      </c>
      <c r="I94" s="1">
        <f t="shared" si="23"/>
        <v>134.39163793441216</v>
      </c>
      <c r="J94" s="1">
        <f t="shared" si="23"/>
        <v>209.37779296542132</v>
      </c>
      <c r="K94" s="1">
        <f t="shared" si="23"/>
        <v>157.03334472406598</v>
      </c>
      <c r="L94" s="1">
        <f t="shared" si="23"/>
        <v>279.17039062056176</v>
      </c>
      <c r="M94" s="1">
        <f t="shared" si="23"/>
        <v>209.37779296542126</v>
      </c>
    </row>
    <row r="95" spans="1:13">
      <c r="A95" s="7" t="s">
        <v>12</v>
      </c>
      <c r="B95" s="1">
        <f t="shared" ref="B95:M95" si="24">((B94/B89)^(1/B85))-1</f>
        <v>3.0000000000000027E-2</v>
      </c>
      <c r="C95" s="1">
        <f t="shared" si="24"/>
        <v>-0.22750000000000015</v>
      </c>
      <c r="D95" s="1">
        <f t="shared" si="24"/>
        <v>0.37333333333333352</v>
      </c>
      <c r="E95" s="1">
        <f t="shared" si="24"/>
        <v>3.0000000000000249E-2</v>
      </c>
      <c r="F95" s="1">
        <f t="shared" si="24"/>
        <v>3.0000000000000027E-2</v>
      </c>
      <c r="G95" s="1">
        <f t="shared" si="24"/>
        <v>7.909075989656067E-4</v>
      </c>
      <c r="H95" s="1">
        <f t="shared" si="24"/>
        <v>6.0061589233703305E-2</v>
      </c>
      <c r="I95" s="1">
        <f t="shared" si="24"/>
        <v>3.0000000000000027E-2</v>
      </c>
      <c r="J95" s="1">
        <f t="shared" si="24"/>
        <v>3.0000000000000027E-2</v>
      </c>
      <c r="K95" s="1">
        <f t="shared" si="24"/>
        <v>1.821543282913507E-2</v>
      </c>
      <c r="L95" s="1">
        <f t="shared" si="24"/>
        <v>4.1920958762395433E-2</v>
      </c>
      <c r="M95" s="1">
        <f t="shared" si="24"/>
        <v>3.0000000000000027E-2</v>
      </c>
    </row>
    <row r="96" spans="1:13">
      <c r="A96" s="7" t="s">
        <v>5</v>
      </c>
      <c r="B96" s="1">
        <f t="shared" ref="B96:M96" si="25">($B$4-B95)</f>
        <v>-2.7755575615628914E-17</v>
      </c>
      <c r="C96" s="1">
        <f t="shared" si="25"/>
        <v>0.25750000000000017</v>
      </c>
      <c r="D96" s="1">
        <f t="shared" si="25"/>
        <v>-0.34333333333333349</v>
      </c>
      <c r="E96" s="1">
        <f t="shared" si="25"/>
        <v>-2.4980018054066022E-16</v>
      </c>
      <c r="F96" s="1">
        <f t="shared" si="25"/>
        <v>-2.7755575615628914E-17</v>
      </c>
      <c r="G96" s="1">
        <f t="shared" si="25"/>
        <v>2.9209092401034392E-2</v>
      </c>
      <c r="H96" s="1">
        <f t="shared" si="25"/>
        <v>-3.0061589233703306E-2</v>
      </c>
      <c r="I96" s="1">
        <f t="shared" si="25"/>
        <v>-2.7755575615628914E-17</v>
      </c>
      <c r="J96" s="1">
        <f t="shared" si="25"/>
        <v>-2.7755575615628914E-17</v>
      </c>
      <c r="K96" s="1">
        <f t="shared" si="25"/>
        <v>1.1784567170864929E-2</v>
      </c>
      <c r="L96" s="1">
        <f t="shared" si="25"/>
        <v>-1.1920958762395434E-2</v>
      </c>
      <c r="M96" s="1">
        <f t="shared" si="25"/>
        <v>-2.7755575615628914E-17</v>
      </c>
    </row>
    <row r="97" spans="1:13" s="17" customFormat="1">
      <c r="A97" s="17" t="s">
        <v>6</v>
      </c>
      <c r="B97" s="16">
        <f t="shared" ref="B97:M97" si="26">B96/$B$4</f>
        <v>-9.2518585385429718E-16</v>
      </c>
      <c r="C97" s="16">
        <f t="shared" si="26"/>
        <v>8.5833333333333393</v>
      </c>
      <c r="D97" s="16">
        <f t="shared" si="26"/>
        <v>-11.44444444444445</v>
      </c>
      <c r="E97" s="16">
        <f t="shared" si="26"/>
        <v>-8.3266726846886741E-15</v>
      </c>
      <c r="F97" s="16">
        <f t="shared" si="26"/>
        <v>-9.2518585385429718E-16</v>
      </c>
      <c r="G97" s="16">
        <f t="shared" si="26"/>
        <v>0.97363641336781315</v>
      </c>
      <c r="H97" s="16">
        <f t="shared" si="26"/>
        <v>-1.002052974456777</v>
      </c>
      <c r="I97" s="16">
        <f t="shared" si="26"/>
        <v>-9.2518585385429718E-16</v>
      </c>
      <c r="J97" s="16">
        <f t="shared" si="26"/>
        <v>-9.2518585385429718E-16</v>
      </c>
      <c r="K97" s="16">
        <f t="shared" si="26"/>
        <v>0.39281890569549766</v>
      </c>
      <c r="L97" s="16">
        <f t="shared" si="26"/>
        <v>-0.39736529207984783</v>
      </c>
      <c r="M97" s="16">
        <f t="shared" si="26"/>
        <v>-9.2518585385429718E-16</v>
      </c>
    </row>
    <row r="98" spans="1:13" s="18" customFormat="1">
      <c r="A98" s="18" t="s">
        <v>13</v>
      </c>
      <c r="B98" s="18">
        <f>$B$93/B93*$B$3</f>
        <v>100</v>
      </c>
      <c r="C98" s="18">
        <f>$B$93/C93*$B$3</f>
        <v>133.33333333333334</v>
      </c>
      <c r="D98" s="18">
        <f>$B$93/D93*$B$3</f>
        <v>75</v>
      </c>
      <c r="E98" s="18">
        <f>$B$93/E93*$B$3</f>
        <v>99.999999999999986</v>
      </c>
      <c r="F98" s="18">
        <f>$F$93/F93*$B$3</f>
        <v>100</v>
      </c>
      <c r="G98" s="18">
        <f>$F$93/G93*$B$3</f>
        <v>133.33333333333334</v>
      </c>
      <c r="H98" s="18">
        <f>$F$93/H93*$B$3</f>
        <v>74.999999999999986</v>
      </c>
      <c r="I98" s="18">
        <f>$F$93/I93*$B$3</f>
        <v>99.999999999999972</v>
      </c>
      <c r="J98" s="18">
        <f>$J$93/J93*$B$3</f>
        <v>100</v>
      </c>
      <c r="K98" s="18">
        <f>$J$93/K93*$B$3</f>
        <v>133.33333333333334</v>
      </c>
      <c r="L98" s="18">
        <f>$J$93/L93*$B$3</f>
        <v>75</v>
      </c>
      <c r="M98" s="18">
        <f>$J$93/M93*$B$3</f>
        <v>100.00000000000003</v>
      </c>
    </row>
    <row r="100" spans="1:13">
      <c r="A100" t="s">
        <v>311</v>
      </c>
    </row>
    <row r="101" spans="1:13">
      <c r="A101" s="7" t="s">
        <v>3</v>
      </c>
      <c r="B101" s="13">
        <v>10</v>
      </c>
      <c r="C101" s="13">
        <v>10</v>
      </c>
      <c r="D101" s="13">
        <v>10</v>
      </c>
      <c r="E101" s="13">
        <v>10</v>
      </c>
      <c r="F101" s="13">
        <v>10</v>
      </c>
      <c r="G101" s="13">
        <v>10</v>
      </c>
      <c r="H101" s="13">
        <v>10</v>
      </c>
      <c r="I101" s="13">
        <v>10</v>
      </c>
      <c r="J101" s="13">
        <v>10</v>
      </c>
      <c r="K101" s="13">
        <v>10</v>
      </c>
      <c r="L101" s="13">
        <v>10</v>
      </c>
      <c r="M101" s="13">
        <v>10</v>
      </c>
    </row>
    <row r="102" spans="1:13">
      <c r="A102" s="7" t="s">
        <v>0</v>
      </c>
      <c r="B102" s="13">
        <v>0</v>
      </c>
      <c r="C102" s="13">
        <v>0</v>
      </c>
      <c r="D102" s="13">
        <v>0</v>
      </c>
      <c r="E102" s="13">
        <v>0</v>
      </c>
      <c r="F102" s="13">
        <v>0.02</v>
      </c>
      <c r="G102" s="13">
        <v>0.02</v>
      </c>
      <c r="H102" s="13">
        <v>0.02</v>
      </c>
      <c r="I102" s="13">
        <v>0.02</v>
      </c>
      <c r="J102" s="13">
        <v>0.04</v>
      </c>
      <c r="K102" s="13">
        <v>0.04</v>
      </c>
      <c r="L102" s="13">
        <v>0.04</v>
      </c>
      <c r="M102" s="13">
        <v>0.04</v>
      </c>
    </row>
    <row r="103" spans="1:13">
      <c r="A103" s="7" t="s">
        <v>260</v>
      </c>
      <c r="B103" s="13">
        <f>INDEX(SystemParamValues,MATCH("BasicRate",ParamNames,0),MATCH($B$2,SystemNames,0))</f>
        <v>0.2</v>
      </c>
      <c r="C103" s="13">
        <f>INDEX(SystemParamValues,MATCH("BasicRate",ParamNames,0),MATCH($B$2,SystemNames,0))</f>
        <v>0.2</v>
      </c>
      <c r="D103" s="13">
        <f>INDEX(SystemParamValues,MATCH("HigherRate",ParamNames,0),MATCH($B$2,SystemNames,0))</f>
        <v>0.4</v>
      </c>
      <c r="E103" s="13">
        <f>INDEX(SystemParamValues,MATCH("HigherRate",ParamNames,0),MATCH($B$2,SystemNames,0))</f>
        <v>0.4</v>
      </c>
      <c r="F103" s="13">
        <f>INDEX(SystemParamValues,MATCH("BasicRate",ParamNames,0),MATCH($B$2,SystemNames,0))</f>
        <v>0.2</v>
      </c>
      <c r="G103" s="13">
        <f>INDEX(SystemParamValues,MATCH("BasicRate",ParamNames,0),MATCH($B$2,SystemNames,0))</f>
        <v>0.2</v>
      </c>
      <c r="H103" s="13">
        <f>INDEX(SystemParamValues,MATCH("HigherRate",ParamNames,0),MATCH($B$2,SystemNames,0))</f>
        <v>0.4</v>
      </c>
      <c r="I103" s="13">
        <f>INDEX(SystemParamValues,MATCH("HigherRate",ParamNames,0),MATCH($B$2,SystemNames,0))</f>
        <v>0.4</v>
      </c>
      <c r="J103" s="13">
        <f>INDEX(SystemParamValues,MATCH("BasicRate",ParamNames,0),MATCH($B$2,SystemNames,0))</f>
        <v>0.2</v>
      </c>
      <c r="K103" s="13">
        <f>INDEX(SystemParamValues,MATCH("BasicRate",ParamNames,0),MATCH($B$2,SystemNames,0))</f>
        <v>0.2</v>
      </c>
      <c r="L103" s="13">
        <f>INDEX(SystemParamValues,MATCH("HigherRate",ParamNames,0),MATCH($B$2,SystemNames,0))</f>
        <v>0.4</v>
      </c>
      <c r="M103" s="13">
        <f>INDEX(SystemParamValues,MATCH("HigherRate",ParamNames,0),MATCH($B$2,SystemNames,0))</f>
        <v>0.4</v>
      </c>
    </row>
    <row r="104" spans="1:13">
      <c r="A104" s="7" t="s">
        <v>10</v>
      </c>
      <c r="B104" s="13">
        <f>INDEX(SystemParamValues,MATCH("BasicRate",ParamNames,0),MATCH($B$2,SystemNames,0))</f>
        <v>0.2</v>
      </c>
      <c r="C104" s="13">
        <f>INDEX(SystemParamValues,MATCH("HigherRate",ParamNames,0),MATCH($B$2,SystemNames,0))</f>
        <v>0.4</v>
      </c>
      <c r="D104" s="13">
        <f>INDEX(SystemParamValues,MATCH("BasicRate",ParamNames,0),MATCH($B$2,SystemNames,0))</f>
        <v>0.2</v>
      </c>
      <c r="E104" s="13">
        <f>INDEX(SystemParamValues,MATCH("HigherRate",ParamNames,0),MATCH($B$2,SystemNames,0))</f>
        <v>0.4</v>
      </c>
      <c r="F104" s="13">
        <f>INDEX(SystemParamValues,MATCH("BasicRate",ParamNames,0),MATCH($B$2,SystemNames,0))</f>
        <v>0.2</v>
      </c>
      <c r="G104" s="13">
        <f>INDEX(SystemParamValues,MATCH("HigherRate",ParamNames,0),MATCH($B$2,SystemNames,0))</f>
        <v>0.4</v>
      </c>
      <c r="H104" s="13">
        <f>INDEX(SystemParamValues,MATCH("BasicRate",ParamNames,0),MATCH($B$2,SystemNames,0))</f>
        <v>0.2</v>
      </c>
      <c r="I104" s="13">
        <f>INDEX(SystemParamValues,MATCH("HigherRate",ParamNames,0),MATCH($B$2,SystemNames,0))</f>
        <v>0.4</v>
      </c>
      <c r="J104" s="13">
        <f>INDEX(SystemParamValues,MATCH("BasicRate",ParamNames,0),MATCH($B$2,SystemNames,0))</f>
        <v>0.2</v>
      </c>
      <c r="K104" s="13">
        <f>INDEX(SystemParamValues,MATCH("HigherRate",ParamNames,0),MATCH($B$2,SystemNames,0))</f>
        <v>0.4</v>
      </c>
      <c r="L104" s="13">
        <f>INDEX(SystemParamValues,MATCH("BasicRate",ParamNames,0),MATCH($B$2,SystemNames,0))</f>
        <v>0.2</v>
      </c>
      <c r="M104" s="13">
        <f>INDEX(SystemParamValues,MATCH("HigherRate",ParamNames,0),MATCH($B$2,SystemNames,0))</f>
        <v>0.4</v>
      </c>
    </row>
    <row r="105" spans="1:13">
      <c r="A105" s="7" t="s">
        <v>119</v>
      </c>
      <c r="B105" s="2" t="s">
        <v>9</v>
      </c>
      <c r="C105" s="2" t="s">
        <v>9</v>
      </c>
      <c r="D105" s="2" t="s">
        <v>9</v>
      </c>
      <c r="E105" s="2" t="s">
        <v>9</v>
      </c>
      <c r="F105" s="2" t="s">
        <v>9</v>
      </c>
      <c r="G105" s="2" t="s">
        <v>9</v>
      </c>
      <c r="H105" s="2" t="s">
        <v>9</v>
      </c>
      <c r="I105" s="2" t="s">
        <v>9</v>
      </c>
      <c r="J105" s="2" t="s">
        <v>9</v>
      </c>
      <c r="K105" s="2" t="s">
        <v>9</v>
      </c>
      <c r="L105" s="2" t="s">
        <v>9</v>
      </c>
      <c r="M105" s="2" t="s">
        <v>9</v>
      </c>
    </row>
    <row r="106" spans="1:13">
      <c r="A106" s="7" t="s">
        <v>4</v>
      </c>
      <c r="B106">
        <f t="shared" ref="B106:M106" si="27">$B$3</f>
        <v>100</v>
      </c>
      <c r="C106">
        <f t="shared" si="27"/>
        <v>100</v>
      </c>
      <c r="D106">
        <f t="shared" si="27"/>
        <v>100</v>
      </c>
      <c r="E106">
        <f t="shared" si="27"/>
        <v>100</v>
      </c>
      <c r="F106">
        <f t="shared" si="27"/>
        <v>100</v>
      </c>
      <c r="G106">
        <f t="shared" si="27"/>
        <v>100</v>
      </c>
      <c r="H106">
        <f t="shared" si="27"/>
        <v>100</v>
      </c>
      <c r="I106">
        <f t="shared" si="27"/>
        <v>100</v>
      </c>
      <c r="J106">
        <f t="shared" si="27"/>
        <v>100</v>
      </c>
      <c r="K106">
        <f t="shared" si="27"/>
        <v>100</v>
      </c>
      <c r="L106">
        <f t="shared" si="27"/>
        <v>100</v>
      </c>
      <c r="M106">
        <f t="shared" si="27"/>
        <v>100</v>
      </c>
    </row>
    <row r="107" spans="1:13">
      <c r="A107" s="7" t="s">
        <v>253</v>
      </c>
      <c r="B107">
        <f t="shared" ref="B107:M107" si="28">B106/(1-B103)</f>
        <v>125</v>
      </c>
      <c r="C107">
        <f t="shared" si="28"/>
        <v>125</v>
      </c>
      <c r="D107">
        <f t="shared" si="28"/>
        <v>166.66666666666669</v>
      </c>
      <c r="E107">
        <f t="shared" si="28"/>
        <v>166.66666666666669</v>
      </c>
      <c r="F107">
        <f t="shared" si="28"/>
        <v>125</v>
      </c>
      <c r="G107">
        <f t="shared" si="28"/>
        <v>125</v>
      </c>
      <c r="H107">
        <f t="shared" si="28"/>
        <v>166.66666666666669</v>
      </c>
      <c r="I107">
        <f t="shared" si="28"/>
        <v>166.66666666666669</v>
      </c>
      <c r="J107">
        <f t="shared" si="28"/>
        <v>125</v>
      </c>
      <c r="K107">
        <f t="shared" si="28"/>
        <v>125</v>
      </c>
      <c r="L107">
        <f t="shared" si="28"/>
        <v>166.66666666666669</v>
      </c>
      <c r="M107">
        <f t="shared" si="28"/>
        <v>166.66666666666669</v>
      </c>
    </row>
    <row r="108" spans="1:13">
      <c r="A108" s="7" t="s">
        <v>11</v>
      </c>
      <c r="B108" s="1">
        <f t="shared" ref="B108:M108" si="29">(1+$B$4)*(1+B102)-1</f>
        <v>3.0000000000000027E-2</v>
      </c>
      <c r="C108" s="1">
        <f t="shared" si="29"/>
        <v>3.0000000000000027E-2</v>
      </c>
      <c r="D108" s="1">
        <f t="shared" si="29"/>
        <v>3.0000000000000027E-2</v>
      </c>
      <c r="E108" s="1">
        <f t="shared" si="29"/>
        <v>3.0000000000000027E-2</v>
      </c>
      <c r="F108" s="1">
        <f t="shared" si="29"/>
        <v>5.0599999999999978E-2</v>
      </c>
      <c r="G108" s="1">
        <f t="shared" si="29"/>
        <v>5.0599999999999978E-2</v>
      </c>
      <c r="H108" s="1">
        <f t="shared" si="29"/>
        <v>5.0599999999999978E-2</v>
      </c>
      <c r="I108" s="1">
        <f t="shared" si="29"/>
        <v>5.0599999999999978E-2</v>
      </c>
      <c r="J108" s="1">
        <f t="shared" si="29"/>
        <v>7.1200000000000152E-2</v>
      </c>
      <c r="K108" s="1">
        <f t="shared" si="29"/>
        <v>7.1200000000000152E-2</v>
      </c>
      <c r="L108" s="1">
        <f t="shared" si="29"/>
        <v>7.1200000000000152E-2</v>
      </c>
      <c r="M108" s="1">
        <f t="shared" si="29"/>
        <v>7.1200000000000152E-2</v>
      </c>
    </row>
    <row r="109" spans="1:13">
      <c r="A109" s="7" t="s">
        <v>255</v>
      </c>
      <c r="B109" s="1">
        <f t="shared" ref="B109:M109" si="30">B107*((1+B108)^B101)</f>
        <v>167.98954741801523</v>
      </c>
      <c r="C109" s="1">
        <f t="shared" si="30"/>
        <v>167.98954741801523</v>
      </c>
      <c r="D109" s="1">
        <f t="shared" si="30"/>
        <v>223.98606322402031</v>
      </c>
      <c r="E109" s="1">
        <f t="shared" si="30"/>
        <v>223.98606322402031</v>
      </c>
      <c r="F109" s="1">
        <f t="shared" si="30"/>
        <v>204.77832092000514</v>
      </c>
      <c r="G109" s="1">
        <f t="shared" si="30"/>
        <v>204.77832092000514</v>
      </c>
      <c r="H109" s="1">
        <f t="shared" si="30"/>
        <v>273.03776122667358</v>
      </c>
      <c r="I109" s="1">
        <f t="shared" si="30"/>
        <v>273.03776122667358</v>
      </c>
      <c r="J109" s="1">
        <f t="shared" si="30"/>
        <v>248.66556749153651</v>
      </c>
      <c r="K109" s="1">
        <f t="shared" si="30"/>
        <v>248.66556749153651</v>
      </c>
      <c r="L109" s="1">
        <f t="shared" si="30"/>
        <v>331.55408998871536</v>
      </c>
      <c r="M109" s="1">
        <f t="shared" si="30"/>
        <v>331.55408998871536</v>
      </c>
    </row>
    <row r="110" spans="1:13">
      <c r="A110" s="7" t="s">
        <v>257</v>
      </c>
      <c r="B110" s="1">
        <f t="shared" ref="B110:M110" si="31">B109*(1-B104)</f>
        <v>134.39163793441219</v>
      </c>
      <c r="C110" s="1">
        <f t="shared" si="31"/>
        <v>100.79372845080914</v>
      </c>
      <c r="D110" s="1">
        <f t="shared" si="31"/>
        <v>179.18885057921625</v>
      </c>
      <c r="E110" s="1">
        <f t="shared" si="31"/>
        <v>134.39163793441219</v>
      </c>
      <c r="F110" s="1">
        <f t="shared" si="31"/>
        <v>163.82265673600412</v>
      </c>
      <c r="G110" s="1">
        <f t="shared" si="31"/>
        <v>122.86699255200308</v>
      </c>
      <c r="H110" s="1">
        <f t="shared" si="31"/>
        <v>218.43020898133886</v>
      </c>
      <c r="I110" s="1">
        <f t="shared" si="31"/>
        <v>163.82265673600415</v>
      </c>
      <c r="J110" s="1">
        <f t="shared" si="31"/>
        <v>198.93245399322922</v>
      </c>
      <c r="K110" s="1">
        <f t="shared" si="31"/>
        <v>149.1993404949219</v>
      </c>
      <c r="L110" s="1">
        <f t="shared" si="31"/>
        <v>265.24327199097229</v>
      </c>
      <c r="M110" s="1">
        <f t="shared" si="31"/>
        <v>198.93245399322922</v>
      </c>
    </row>
    <row r="111" spans="1:13">
      <c r="A111" s="7" t="s">
        <v>256</v>
      </c>
      <c r="B111" s="1">
        <f t="shared" ref="B111:M111" si="32">(B110/((1+B102)^B101))</f>
        <v>134.39163793441219</v>
      </c>
      <c r="C111" s="1">
        <f t="shared" si="32"/>
        <v>100.79372845080914</v>
      </c>
      <c r="D111" s="1">
        <f t="shared" si="32"/>
        <v>179.18885057921625</v>
      </c>
      <c r="E111" s="1">
        <f t="shared" si="32"/>
        <v>134.39163793441219</v>
      </c>
      <c r="F111" s="1">
        <f t="shared" si="32"/>
        <v>134.39163793441213</v>
      </c>
      <c r="G111" s="1">
        <f t="shared" si="32"/>
        <v>100.7937284508091</v>
      </c>
      <c r="H111" s="1">
        <f t="shared" si="32"/>
        <v>179.18885057921622</v>
      </c>
      <c r="I111" s="1">
        <f t="shared" si="32"/>
        <v>134.39163793441216</v>
      </c>
      <c r="J111" s="1">
        <f t="shared" si="32"/>
        <v>134.3916379344123</v>
      </c>
      <c r="K111" s="1">
        <f t="shared" si="32"/>
        <v>100.79372845080923</v>
      </c>
      <c r="L111" s="1">
        <f t="shared" si="32"/>
        <v>179.18885057921642</v>
      </c>
      <c r="M111" s="1">
        <f t="shared" si="32"/>
        <v>134.3916379344123</v>
      </c>
    </row>
    <row r="112" spans="1:13">
      <c r="A112" s="7" t="s">
        <v>12</v>
      </c>
      <c r="B112" s="1">
        <f t="shared" ref="B112:M112" si="33">((B111/B106)^(1/B101))-1</f>
        <v>3.0000000000000027E-2</v>
      </c>
      <c r="C112" s="1">
        <f t="shared" si="33"/>
        <v>7.909075989656067E-4</v>
      </c>
      <c r="D112" s="1">
        <f t="shared" si="33"/>
        <v>6.0061589233703305E-2</v>
      </c>
      <c r="E112" s="1">
        <f t="shared" si="33"/>
        <v>3.0000000000000027E-2</v>
      </c>
      <c r="F112" s="1">
        <f t="shared" si="33"/>
        <v>3.0000000000000027E-2</v>
      </c>
      <c r="G112" s="1">
        <f t="shared" si="33"/>
        <v>7.909075989656067E-4</v>
      </c>
      <c r="H112" s="1">
        <f t="shared" si="33"/>
        <v>6.0061589233703305E-2</v>
      </c>
      <c r="I112" s="1">
        <f t="shared" si="33"/>
        <v>3.0000000000000027E-2</v>
      </c>
      <c r="J112" s="1">
        <f t="shared" si="33"/>
        <v>3.0000000000000027E-2</v>
      </c>
      <c r="K112" s="1">
        <f t="shared" si="33"/>
        <v>7.9090759896582874E-4</v>
      </c>
      <c r="L112" s="1">
        <f t="shared" si="33"/>
        <v>6.0061589233703527E-2</v>
      </c>
      <c r="M112" s="1">
        <f t="shared" si="33"/>
        <v>3.0000000000000027E-2</v>
      </c>
    </row>
    <row r="113" spans="1:13">
      <c r="A113" s="7" t="s">
        <v>5</v>
      </c>
      <c r="B113" s="1">
        <f t="shared" ref="B113:M113" si="34">($B$4-B112)</f>
        <v>-2.7755575615628914E-17</v>
      </c>
      <c r="C113" s="1">
        <f t="shared" si="34"/>
        <v>2.9209092401034392E-2</v>
      </c>
      <c r="D113" s="1">
        <f t="shared" si="34"/>
        <v>-3.0061589233703306E-2</v>
      </c>
      <c r="E113" s="1">
        <f t="shared" si="34"/>
        <v>-2.7755575615628914E-17</v>
      </c>
      <c r="F113" s="1">
        <f t="shared" si="34"/>
        <v>-2.7755575615628914E-17</v>
      </c>
      <c r="G113" s="1">
        <f t="shared" si="34"/>
        <v>2.9209092401034392E-2</v>
      </c>
      <c r="H113" s="1">
        <f t="shared" si="34"/>
        <v>-3.0061589233703306E-2</v>
      </c>
      <c r="I113" s="1">
        <f t="shared" si="34"/>
        <v>-2.7755575615628914E-17</v>
      </c>
      <c r="J113" s="1">
        <f t="shared" si="34"/>
        <v>-2.7755575615628914E-17</v>
      </c>
      <c r="K113" s="1">
        <f t="shared" si="34"/>
        <v>2.920909240103417E-2</v>
      </c>
      <c r="L113" s="1">
        <f t="shared" si="34"/>
        <v>-3.0061589233703528E-2</v>
      </c>
      <c r="M113" s="1">
        <f t="shared" si="34"/>
        <v>-2.7755575615628914E-17</v>
      </c>
    </row>
    <row r="114" spans="1:13" s="17" customFormat="1">
      <c r="A114" s="17" t="s">
        <v>6</v>
      </c>
      <c r="B114" s="16">
        <f t="shared" ref="B114:M114" si="35">B113/$B$4</f>
        <v>-9.2518585385429718E-16</v>
      </c>
      <c r="C114" s="16">
        <f t="shared" si="35"/>
        <v>0.97363641336781315</v>
      </c>
      <c r="D114" s="16">
        <f t="shared" si="35"/>
        <v>-1.002052974456777</v>
      </c>
      <c r="E114" s="16">
        <f t="shared" si="35"/>
        <v>-9.2518585385429718E-16</v>
      </c>
      <c r="F114" s="16">
        <f t="shared" si="35"/>
        <v>-9.2518585385429718E-16</v>
      </c>
      <c r="G114" s="16">
        <f t="shared" si="35"/>
        <v>0.97363641336781315</v>
      </c>
      <c r="H114" s="16">
        <f t="shared" si="35"/>
        <v>-1.002052974456777</v>
      </c>
      <c r="I114" s="16">
        <f t="shared" si="35"/>
        <v>-9.2518585385429718E-16</v>
      </c>
      <c r="J114" s="16">
        <f t="shared" si="35"/>
        <v>-9.2518585385429718E-16</v>
      </c>
      <c r="K114" s="16">
        <f t="shared" si="35"/>
        <v>0.97363641336780571</v>
      </c>
      <c r="L114" s="16">
        <f t="shared" si="35"/>
        <v>-1.0020529744567843</v>
      </c>
      <c r="M114" s="16">
        <f t="shared" si="35"/>
        <v>-9.2518585385429718E-16</v>
      </c>
    </row>
    <row r="115" spans="1:13" s="18" customFormat="1">
      <c r="A115" s="18" t="s">
        <v>13</v>
      </c>
      <c r="B115" s="18">
        <f>$B$110/B110*$B$3</f>
        <v>100</v>
      </c>
      <c r="C115" s="18">
        <f>$B$110/C110*$B$3</f>
        <v>133.33333333333331</v>
      </c>
      <c r="D115" s="18">
        <f>$B$110/D110*$B$3</f>
        <v>75</v>
      </c>
      <c r="E115" s="18">
        <f>$B$110/E110*$B$3</f>
        <v>100</v>
      </c>
      <c r="F115" s="18">
        <f>$F$110/F110*$B$3</f>
        <v>100</v>
      </c>
      <c r="G115" s="18">
        <f>$F$110/G110*$B$3</f>
        <v>133.33333333333334</v>
      </c>
      <c r="H115" s="18">
        <f>$F$110/H110*$B$3</f>
        <v>74.999999999999986</v>
      </c>
      <c r="I115" s="18">
        <f>$F$110/I110*$B$3</f>
        <v>99.999999999999972</v>
      </c>
      <c r="J115" s="18">
        <f>$J$110/J110*$B$3</f>
        <v>100</v>
      </c>
      <c r="K115" s="18">
        <f>$J$110/K110*$B$3</f>
        <v>133.33333333333334</v>
      </c>
      <c r="L115" s="18">
        <f>$J$110/L110*$B$3</f>
        <v>75</v>
      </c>
      <c r="M115" s="18">
        <f>$J$110/M110*$B$3</f>
        <v>100</v>
      </c>
    </row>
  </sheetData>
  <pageMargins left="0.70866141732283472" right="0.70866141732283472" top="0.74803149606299213" bottom="0.74803149606299213" header="0.31496062992125984" footer="0.31496062992125984"/>
  <pageSetup paperSize="9" scale="82" fitToHeight="10" orientation="landscape" r:id="rId1"/>
  <headerFooter>
    <oddHeader>&amp;A</oddHeader>
  </headerFooter>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G11"/>
  <sheetViews>
    <sheetView workbookViewId="0"/>
  </sheetViews>
  <sheetFormatPr defaultRowHeight="15"/>
  <cols>
    <col min="1" max="1" width="36" customWidth="1"/>
    <col min="2" max="2" width="11.5703125" bestFit="1" customWidth="1"/>
    <col min="6" max="7" width="8.85546875" customWidth="1"/>
    <col min="9" max="9" width="9.28515625" bestFit="1" customWidth="1"/>
  </cols>
  <sheetData>
    <row r="1" spans="1:7">
      <c r="A1" s="19" t="s">
        <v>240</v>
      </c>
      <c r="B1" s="7"/>
      <c r="C1" s="7"/>
      <c r="D1" s="7"/>
    </row>
    <row r="2" spans="1:7">
      <c r="B2" t="s">
        <v>189</v>
      </c>
      <c r="C2" t="s">
        <v>15</v>
      </c>
      <c r="D2" s="12">
        <v>0</v>
      </c>
      <c r="E2" s="3">
        <v>0.05</v>
      </c>
      <c r="F2" s="3">
        <v>0.1</v>
      </c>
      <c r="G2" s="3">
        <v>0.2</v>
      </c>
    </row>
    <row r="3" spans="1:7">
      <c r="A3" t="s">
        <v>221</v>
      </c>
      <c r="D3" s="12"/>
      <c r="E3" s="3"/>
      <c r="F3" s="3"/>
      <c r="G3" s="3"/>
    </row>
    <row r="4" spans="1:7">
      <c r="A4" t="s">
        <v>188</v>
      </c>
      <c r="B4" t="s">
        <v>162</v>
      </c>
      <c r="C4" s="9">
        <f>'Employee pension contributions'!B412</f>
        <v>94.117647058823522</v>
      </c>
      <c r="D4" s="9">
        <f>'Employee pension contributions'!C412</f>
        <v>100</v>
      </c>
      <c r="E4" s="9">
        <f>'Employee pension contributions'!D412</f>
        <v>95.238095238095241</v>
      </c>
      <c r="F4" s="9">
        <f>'Employee pension contributions'!E412</f>
        <v>90.909090909090892</v>
      </c>
      <c r="G4" s="9">
        <f>'Employee pension contributions'!F412</f>
        <v>83.333333333333343</v>
      </c>
    </row>
    <row r="5" spans="1:7">
      <c r="A5" t="s">
        <v>185</v>
      </c>
      <c r="B5" t="s">
        <v>162</v>
      </c>
      <c r="C5" s="9">
        <f>'Employee pension contributions'!G412</f>
        <v>85.714285714285708</v>
      </c>
      <c r="D5" s="9">
        <f>'Employee pension contributions'!H412</f>
        <v>100</v>
      </c>
      <c r="E5" s="9">
        <f>'Employee pension contributions'!I412</f>
        <v>95.238095238095241</v>
      </c>
      <c r="F5" s="9">
        <f>'Employee pension contributions'!J412</f>
        <v>90.909090909090892</v>
      </c>
      <c r="G5" s="9">
        <f>'Employee pension contributions'!K412</f>
        <v>83.333333333333343</v>
      </c>
    </row>
    <row r="6" spans="1:7">
      <c r="A6" t="s">
        <v>220</v>
      </c>
      <c r="B6" t="s">
        <v>162</v>
      </c>
      <c r="C6" s="9">
        <f>'Employee pension contributions'!L433</f>
        <v>70.588235294117638</v>
      </c>
      <c r="D6" s="9">
        <f>'Employee pension contributions'!M433</f>
        <v>100</v>
      </c>
      <c r="E6" s="9">
        <f>'Employee pension contributions'!N433</f>
        <v>95.238095238095227</v>
      </c>
      <c r="F6" s="9">
        <f>'Employee pension contributions'!O433</f>
        <v>90.909090909090907</v>
      </c>
      <c r="G6" s="9">
        <f>'Employee pension contributions'!P433</f>
        <v>83.333333333333343</v>
      </c>
    </row>
    <row r="7" spans="1:7">
      <c r="A7" t="s">
        <v>222</v>
      </c>
      <c r="D7" s="12"/>
      <c r="E7" s="3"/>
      <c r="F7" s="3"/>
      <c r="G7" s="3"/>
    </row>
    <row r="8" spans="1:7">
      <c r="A8" t="s">
        <v>188</v>
      </c>
      <c r="B8" t="s">
        <v>162</v>
      </c>
      <c r="C8" s="9">
        <f>'Employer pension contributions'!B473</f>
        <v>70.298769771528981</v>
      </c>
      <c r="D8" s="9">
        <f>'Employer pension contributions'!C473</f>
        <v>77.328646748681891</v>
      </c>
      <c r="E8" s="9">
        <f>'Employer pension contributions'!D473</f>
        <v>73.646330236839901</v>
      </c>
      <c r="F8" s="9">
        <f>'Employer pension contributions'!E473</f>
        <v>70.298769771528995</v>
      </c>
      <c r="G8" s="9">
        <f>'Employer pension contributions'!F473</f>
        <v>64.440538957234921</v>
      </c>
    </row>
    <row r="9" spans="1:7">
      <c r="A9" t="s">
        <v>185</v>
      </c>
      <c r="B9" t="s">
        <v>162</v>
      </c>
      <c r="C9" s="9">
        <f>'Employer pension contributions'!G473</f>
        <v>72.809440120512164</v>
      </c>
      <c r="D9" s="9">
        <f>'Employer pension contributions'!H473</f>
        <v>86.115992970123017</v>
      </c>
      <c r="E9" s="9">
        <f>'Employer pension contributions'!I473</f>
        <v>82.015231400117159</v>
      </c>
      <c r="F9" s="9">
        <f>'Employer pension contributions'!J473</f>
        <v>78.287266336475469</v>
      </c>
      <c r="G9" s="9">
        <f>'Employer pension contributions'!K473</f>
        <v>71.763327475102514</v>
      </c>
    </row>
    <row r="10" spans="1:7">
      <c r="A10" t="s">
        <v>220</v>
      </c>
      <c r="B10" t="s">
        <v>162</v>
      </c>
      <c r="C10" s="9">
        <f>'Employer pension contributions'!L473</f>
        <v>59.960715393362953</v>
      </c>
      <c r="D10" s="9">
        <f>'Employer pension contributions'!M473</f>
        <v>86.115992970123017</v>
      </c>
      <c r="E10" s="9">
        <f>'Employer pension contributions'!N473</f>
        <v>82.015231400117159</v>
      </c>
      <c r="F10" s="9">
        <f>'Employer pension contributions'!O473</f>
        <v>78.287266336475469</v>
      </c>
      <c r="G10" s="9">
        <f>'Employer pension contributions'!P473</f>
        <v>71.763327475102514</v>
      </c>
    </row>
    <row r="11" spans="1:7">
      <c r="A11" s="7"/>
      <c r="B11" s="7"/>
      <c r="C11" s="7"/>
      <c r="D11" s="7"/>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F20"/>
  <sheetViews>
    <sheetView workbookViewId="0"/>
  </sheetViews>
  <sheetFormatPr defaultRowHeight="15"/>
  <cols>
    <col min="1" max="1" width="28.85546875" customWidth="1"/>
    <col min="2" max="2" width="11.5703125" bestFit="1" customWidth="1"/>
  </cols>
  <sheetData>
    <row r="1" spans="1:6">
      <c r="A1" s="19" t="s">
        <v>241</v>
      </c>
    </row>
    <row r="2" spans="1:6">
      <c r="C2" s="7" t="s">
        <v>74</v>
      </c>
      <c r="D2" s="7" t="s">
        <v>32</v>
      </c>
      <c r="E2" t="s">
        <v>174</v>
      </c>
      <c r="F2" s="35" t="s">
        <v>314</v>
      </c>
    </row>
    <row r="3" spans="1:6">
      <c r="A3" t="s">
        <v>132</v>
      </c>
      <c r="B3" t="s">
        <v>162</v>
      </c>
      <c r="C3" s="3">
        <v>0</v>
      </c>
      <c r="D3" s="3">
        <v>0</v>
      </c>
      <c r="E3" s="3">
        <f>ISAs!B26</f>
        <v>6.8235294117647056</v>
      </c>
    </row>
    <row r="4" spans="1:6">
      <c r="A4" t="s">
        <v>133</v>
      </c>
      <c r="B4" t="s">
        <v>162</v>
      </c>
      <c r="C4" s="3">
        <f>'Cash deposits'!D140</f>
        <v>0.33071895424836484</v>
      </c>
      <c r="D4" s="3">
        <f>'Cash deposits'!J140</f>
        <v>1.0086928104575186</v>
      </c>
      <c r="E4" s="3">
        <f>'Cash deposits'!B191</f>
        <v>7.1542483660130749</v>
      </c>
    </row>
    <row r="5" spans="1:6">
      <c r="A5" t="s">
        <v>134</v>
      </c>
      <c r="B5" t="s">
        <v>164</v>
      </c>
      <c r="C5" s="3">
        <f>'Employee pension contributions'!K167</f>
        <v>-0.20877674602831353</v>
      </c>
      <c r="D5" s="3">
        <f>'Employee pension contributions'!Q167</f>
        <v>-2.7818322009781045</v>
      </c>
      <c r="E5" s="3">
        <f>'Employee pension contributions'!C204</f>
        <v>-4.0322723996836611</v>
      </c>
    </row>
    <row r="6" spans="1:6">
      <c r="B6" t="s">
        <v>165</v>
      </c>
      <c r="C6" s="3">
        <f>'Employee pension contributions'!K187</f>
        <v>-8.3358845080735988E-2</v>
      </c>
      <c r="D6" s="3">
        <f>'Employee pension contributions'!Q187</f>
        <v>-1.08679600732804</v>
      </c>
      <c r="E6" s="3">
        <f>'Employee pension contributions'!D204</f>
        <v>-1.5593895380477814</v>
      </c>
    </row>
    <row r="7" spans="1:6">
      <c r="A7" t="s">
        <v>135</v>
      </c>
      <c r="B7" t="s">
        <v>164</v>
      </c>
      <c r="C7" s="3">
        <f>'Employer pension contributions'!K183</f>
        <v>-1.2315343678826298</v>
      </c>
      <c r="D7" s="3">
        <f>'Employer pension contributions'!Q183</f>
        <v>-4.673052505401281</v>
      </c>
      <c r="E7" s="3">
        <f>'Employer pension contributions'!C224</f>
        <v>-5.1682399358401998</v>
      </c>
    </row>
    <row r="8" spans="1:6">
      <c r="B8" t="s">
        <v>165</v>
      </c>
      <c r="C8" s="3">
        <f>'Employer pension contributions'!K207</f>
        <v>-0.48741184709152807</v>
      </c>
      <c r="D8" s="3">
        <f>'Employer pension contributions'!Q207</f>
        <v>-1.7979898961305372</v>
      </c>
      <c r="E8" s="3">
        <f>'Employer pension contributions'!D224</f>
        <v>-1.9807711848179801</v>
      </c>
    </row>
    <row r="9" spans="1:6">
      <c r="A9" t="s">
        <v>136</v>
      </c>
      <c r="B9" t="s">
        <v>162</v>
      </c>
      <c r="C9" s="3">
        <v>0</v>
      </c>
      <c r="D9" s="3">
        <v>0</v>
      </c>
      <c r="E9" s="3">
        <v>0</v>
      </c>
    </row>
    <row r="10" spans="1:6">
      <c r="C10" s="3"/>
      <c r="D10" s="3"/>
      <c r="E10" s="3"/>
    </row>
    <row r="11" spans="1:6">
      <c r="C11" s="3"/>
      <c r="D11" s="3"/>
      <c r="E11" s="3"/>
    </row>
    <row r="12" spans="1:6">
      <c r="C12" s="3"/>
      <c r="D12" s="3"/>
      <c r="E12" s="3"/>
    </row>
    <row r="13" spans="1:6">
      <c r="C13" s="3"/>
      <c r="D13" s="3"/>
      <c r="E13" s="3"/>
    </row>
    <row r="14" spans="1:6">
      <c r="C14" s="3"/>
      <c r="D14" s="3"/>
      <c r="E14" s="3"/>
    </row>
    <row r="15" spans="1:6">
      <c r="C15" s="3"/>
      <c r="D15" s="3"/>
      <c r="E15" s="3"/>
    </row>
    <row r="18" spans="3:5">
      <c r="C18" s="3"/>
      <c r="D18" s="3"/>
      <c r="E18" s="3"/>
    </row>
    <row r="19" spans="3:5">
      <c r="C19" s="3"/>
      <c r="D19" s="3"/>
      <c r="E19" s="3"/>
    </row>
    <row r="20" spans="3:5">
      <c r="C20" s="3"/>
      <c r="D20" s="3"/>
      <c r="E20" s="3"/>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32.xml><?xml version="1.0" encoding="utf-8"?>
<worksheet xmlns="http://schemas.openxmlformats.org/spreadsheetml/2006/main" xmlns:r="http://schemas.openxmlformats.org/officeDocument/2006/relationships">
  <sheetPr>
    <tabColor rgb="FFFF0000"/>
    <pageSetUpPr fitToPage="1"/>
  </sheetPr>
  <dimension ref="A1:F22"/>
  <sheetViews>
    <sheetView workbookViewId="0"/>
  </sheetViews>
  <sheetFormatPr defaultRowHeight="15"/>
  <cols>
    <col min="1" max="1" width="32.5703125" customWidth="1"/>
    <col min="2" max="2" width="11.5703125" bestFit="1" customWidth="1"/>
    <col min="5" max="5" width="9.42578125" bestFit="1" customWidth="1"/>
  </cols>
  <sheetData>
    <row r="1" spans="1:6">
      <c r="A1" s="19" t="s">
        <v>242</v>
      </c>
    </row>
    <row r="2" spans="1:6">
      <c r="C2" s="7" t="s">
        <v>74</v>
      </c>
      <c r="D2" s="7" t="s">
        <v>32</v>
      </c>
      <c r="E2" t="s">
        <v>174</v>
      </c>
      <c r="F2" s="35" t="s">
        <v>314</v>
      </c>
    </row>
    <row r="3" spans="1:6">
      <c r="A3" t="s">
        <v>132</v>
      </c>
      <c r="B3" t="s">
        <v>163</v>
      </c>
      <c r="C3" s="9">
        <v>100</v>
      </c>
      <c r="D3" s="9">
        <v>100</v>
      </c>
      <c r="E3" s="9">
        <f>ISAs!B27</f>
        <v>124.80399144689952</v>
      </c>
    </row>
    <row r="4" spans="1:6">
      <c r="B4" t="s">
        <v>164</v>
      </c>
      <c r="C4" s="9">
        <v>100</v>
      </c>
      <c r="D4" s="9">
        <v>100</v>
      </c>
      <c r="E4" s="9">
        <f>ISAs!C27</f>
        <v>916.82141840483189</v>
      </c>
    </row>
    <row r="5" spans="1:6">
      <c r="B5" t="s">
        <v>165</v>
      </c>
      <c r="C5" s="9">
        <v>100</v>
      </c>
      <c r="D5" s="9">
        <v>100</v>
      </c>
      <c r="E5" s="9">
        <f>ISAs!D27</f>
        <v>25451.411714874801</v>
      </c>
    </row>
    <row r="6" spans="1:6">
      <c r="A6" t="s">
        <v>133</v>
      </c>
      <c r="B6" t="s">
        <v>163</v>
      </c>
      <c r="C6" s="9">
        <f>'Cash deposits'!D141</f>
        <v>100.97262801783791</v>
      </c>
      <c r="D6" s="9">
        <f>'Cash deposits'!J141</f>
        <v>103.02686779101218</v>
      </c>
      <c r="E6" s="9">
        <f>'Cash deposits'!B192</f>
        <v>126.32262408618699</v>
      </c>
    </row>
    <row r="7" spans="1:6">
      <c r="B7" t="s">
        <v>164</v>
      </c>
      <c r="C7" s="9">
        <f>'Cash deposits'!D158</f>
        <v>110.16321402634195</v>
      </c>
      <c r="D7" s="9">
        <f>'Cash deposits'!J158</f>
        <v>134.74261345716616</v>
      </c>
      <c r="E7" s="9">
        <f>'Cash deposits'!C192</f>
        <v>1034.6927033674174</v>
      </c>
    </row>
    <row r="8" spans="1:6">
      <c r="B8" t="s">
        <v>165</v>
      </c>
      <c r="C8" s="9">
        <f>'Cash deposits'!D175</f>
        <v>127.37714048106967</v>
      </c>
      <c r="D8" s="9">
        <f>'Cash deposits'!J175</f>
        <v>210.7474927730452</v>
      </c>
      <c r="E8" s="9">
        <f>'Cash deposits'!D192</f>
        <v>34437.250217495181</v>
      </c>
    </row>
    <row r="9" spans="1:6">
      <c r="A9" t="s">
        <v>134</v>
      </c>
      <c r="B9" t="s">
        <v>162</v>
      </c>
      <c r="C9" s="9">
        <f>'Employee pension contributions'!K148</f>
        <v>94.117647058823522</v>
      </c>
      <c r="D9" s="9">
        <f>'Employee pension contributions'!Q148</f>
        <v>45.882352941176485</v>
      </c>
      <c r="E9" s="9">
        <f>'Employee pension contributions'!B205</f>
        <v>32.941176470588232</v>
      </c>
    </row>
    <row r="10" spans="1:6">
      <c r="A10" t="s">
        <v>135</v>
      </c>
      <c r="B10" t="s">
        <v>162</v>
      </c>
      <c r="C10" s="9">
        <f>'Employer pension contributions'!K160</f>
        <v>70.298769771528981</v>
      </c>
      <c r="D10" s="9">
        <f>'Employer pension contributions'!Q160</f>
        <v>27.912746821048273</v>
      </c>
      <c r="E10" s="9">
        <f>'Employer pension contributions'!B225</f>
        <v>24.604569420035151</v>
      </c>
    </row>
    <row r="11" spans="1:6">
      <c r="A11" t="s">
        <v>136</v>
      </c>
      <c r="B11" t="s">
        <v>162</v>
      </c>
      <c r="C11" s="9">
        <v>100</v>
      </c>
      <c r="D11" s="9">
        <v>100</v>
      </c>
      <c r="E11" s="9">
        <v>100</v>
      </c>
    </row>
    <row r="12" spans="1:6">
      <c r="C12" s="9"/>
      <c r="D12" s="9"/>
      <c r="E12" s="9"/>
    </row>
    <row r="13" spans="1:6">
      <c r="C13" s="9"/>
      <c r="D13" s="9"/>
      <c r="E13" s="9"/>
    </row>
    <row r="14" spans="1:6">
      <c r="C14" s="9"/>
      <c r="D14" s="9"/>
      <c r="E14" s="9"/>
    </row>
    <row r="15" spans="1:6">
      <c r="C15" s="9"/>
      <c r="D15" s="9"/>
      <c r="E15" s="9"/>
    </row>
    <row r="16" spans="1:6">
      <c r="C16" s="9"/>
      <c r="D16" s="9"/>
      <c r="E16" s="9"/>
    </row>
    <row r="17" spans="3:5">
      <c r="C17" s="9"/>
      <c r="D17" s="9"/>
      <c r="E17" s="9"/>
    </row>
    <row r="20" spans="3:5">
      <c r="C20" s="9"/>
      <c r="D20" s="9"/>
      <c r="E20" s="9"/>
    </row>
    <row r="21" spans="3:5">
      <c r="C21" s="9"/>
      <c r="D21" s="9"/>
      <c r="E21" s="9"/>
    </row>
    <row r="22" spans="3:5">
      <c r="C22" s="9"/>
      <c r="D22" s="9"/>
      <c r="E22" s="9"/>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33.xml><?xml version="1.0" encoding="utf-8"?>
<worksheet xmlns="http://schemas.openxmlformats.org/spreadsheetml/2006/main" xmlns:r="http://schemas.openxmlformats.org/officeDocument/2006/relationships">
  <sheetPr>
    <tabColor rgb="FFFF0000"/>
    <pageSetUpPr fitToPage="1"/>
  </sheetPr>
  <dimension ref="A1:J38"/>
  <sheetViews>
    <sheetView workbookViewId="0"/>
  </sheetViews>
  <sheetFormatPr defaultRowHeight="15"/>
  <cols>
    <col min="1" max="1" width="36" customWidth="1"/>
    <col min="2" max="2" width="10.5703125" bestFit="1" customWidth="1"/>
    <col min="6" max="6" width="13.42578125" bestFit="1" customWidth="1"/>
    <col min="7" max="7" width="14.28515625" bestFit="1" customWidth="1"/>
    <col min="9" max="9" width="9.28515625" bestFit="1" customWidth="1"/>
  </cols>
  <sheetData>
    <row r="1" spans="1:10">
      <c r="A1" s="19" t="s">
        <v>243</v>
      </c>
    </row>
    <row r="2" spans="1:10">
      <c r="C2" s="7" t="s">
        <v>74</v>
      </c>
      <c r="D2" s="7" t="s">
        <v>32</v>
      </c>
      <c r="E2" s="7" t="s">
        <v>75</v>
      </c>
      <c r="F2" s="7" t="s">
        <v>76</v>
      </c>
      <c r="G2" s="7" t="s">
        <v>77</v>
      </c>
      <c r="H2" s="7" t="s">
        <v>78</v>
      </c>
      <c r="I2" s="7" t="s">
        <v>79</v>
      </c>
      <c r="J2" t="s">
        <v>147</v>
      </c>
    </row>
    <row r="3" spans="1:10">
      <c r="A3" t="s">
        <v>134</v>
      </c>
      <c r="C3" s="7"/>
      <c r="D3" s="7"/>
      <c r="E3" s="7"/>
      <c r="F3" s="7"/>
      <c r="G3" s="7"/>
      <c r="H3" s="7"/>
      <c r="I3" s="7"/>
    </row>
    <row r="4" spans="1:10">
      <c r="A4" t="s">
        <v>218</v>
      </c>
      <c r="B4" t="s">
        <v>164</v>
      </c>
      <c r="C4" s="3">
        <f>'Employee pension contributions'!K167</f>
        <v>-0.20877674602831353</v>
      </c>
      <c r="D4" s="3">
        <f>'Employee pension contributions'!Q167</f>
        <v>-2.7818322009781045</v>
      </c>
      <c r="E4" s="3">
        <f>'Employee pension contributions'!T167</f>
        <v>-0.53335092641409731</v>
      </c>
      <c r="F4" s="3">
        <f>'Employee pension contributions'!U167</f>
        <v>-1.2295936167830543</v>
      </c>
      <c r="G4" s="3">
        <f>'Employee pension contributions'!V167</f>
        <v>-1.7897811268354853</v>
      </c>
      <c r="H4" s="3">
        <f>'Employee pension contributions'!AE167</f>
        <v>-1.1109532853176738</v>
      </c>
      <c r="I4" s="3">
        <f>'Employee pension contributions'!AN167</f>
        <v>-0.64493372814097005</v>
      </c>
    </row>
    <row r="5" spans="1:10">
      <c r="A5" t="s">
        <v>219</v>
      </c>
      <c r="B5" t="s">
        <v>164</v>
      </c>
      <c r="C5" s="3">
        <f>'Employee pension contributions'!K246</f>
        <v>-1.8710256203469713</v>
      </c>
      <c r="D5" s="3">
        <f>'Employee pension contributions'!Q246</f>
        <v>-4.5679026520250776</v>
      </c>
      <c r="E5" s="3">
        <f>'Employee pension contributions'!T246</f>
        <v>-2.2112190858528455</v>
      </c>
      <c r="F5" s="3">
        <f>'Employee pension contributions'!U246</f>
        <v>-2.940966638132652</v>
      </c>
      <c r="G5" s="3">
        <f>'Employee pension contributions'!V246</f>
        <v>-3.5281117097194663</v>
      </c>
      <c r="H5" s="3">
        <f>'Employee pension contributions'!AE246</f>
        <v>-2.8166170504297714</v>
      </c>
      <c r="I5" s="3">
        <f>'Employee pension contributions'!AN246</f>
        <v>-2.3281715186224581</v>
      </c>
    </row>
    <row r="6" spans="1:10">
      <c r="A6" t="s">
        <v>218</v>
      </c>
      <c r="B6" t="s">
        <v>165</v>
      </c>
      <c r="C6" s="3">
        <f>'Employee pension contributions'!K187</f>
        <v>-8.3358845080735988E-2</v>
      </c>
      <c r="D6" s="3">
        <f>'Employee pension contributions'!Q187</f>
        <v>-1.08679600732804</v>
      </c>
      <c r="E6" s="3">
        <f>'Employee pension contributions'!T187</f>
        <v>-0.21235428530483233</v>
      </c>
      <c r="F6" s="3">
        <f>'Employee pension contributions'!U187</f>
        <v>-0.48665177671635607</v>
      </c>
      <c r="G6" s="3">
        <f>'Employee pension contributions'!V187</f>
        <v>-0.70501750397866014</v>
      </c>
      <c r="H6" s="3">
        <f>'Employee pension contributions'!AE187</f>
        <v>-0.44014046007111174</v>
      </c>
      <c r="I6" s="3">
        <f>'Employee pension contributions'!AN187</f>
        <v>-0.25653411104666995</v>
      </c>
    </row>
    <row r="7" spans="1:10">
      <c r="A7" t="s">
        <v>219</v>
      </c>
      <c r="B7" t="s">
        <v>165</v>
      </c>
      <c r="C7" s="3">
        <f>'Employee pension contributions'!K267</f>
        <v>-0.7365181613801407</v>
      </c>
      <c r="D7" s="3">
        <f>'Employee pension contributions'!Q267</f>
        <v>-1.7589985346206789</v>
      </c>
      <c r="E7" s="3">
        <f>'Employee pension contributions'!T267</f>
        <v>-0.86796167456563622</v>
      </c>
      <c r="F7" s="3">
        <f>'Employee pension contributions'!U267</f>
        <v>-1.1474647784463619</v>
      </c>
      <c r="G7" s="3">
        <f>'Employee pension contributions'!V267</f>
        <v>-1.3699746462432225</v>
      </c>
      <c r="H7" s="3">
        <f>'Employee pension contributions'!AE267</f>
        <v>-1.1000707709363908</v>
      </c>
      <c r="I7" s="3">
        <f>'Employee pension contributions'!AN267</f>
        <v>-0.91297994418307604</v>
      </c>
    </row>
    <row r="8" spans="1:10">
      <c r="A8" t="s">
        <v>135</v>
      </c>
      <c r="C8" s="3"/>
      <c r="D8" s="3"/>
      <c r="E8" s="3"/>
      <c r="F8" s="3"/>
      <c r="G8" s="3"/>
      <c r="H8" s="3"/>
      <c r="I8" s="3"/>
    </row>
    <row r="9" spans="1:10">
      <c r="A9" t="s">
        <v>218</v>
      </c>
      <c r="B9" t="s">
        <v>164</v>
      </c>
      <c r="C9" s="3">
        <f>'Employer pension contributions'!K183</f>
        <v>-1.2315343678826298</v>
      </c>
      <c r="D9" s="3">
        <f>'Employer pension contributions'!Q183</f>
        <v>-4.673052505401281</v>
      </c>
      <c r="E9" s="3">
        <f>'Employer pension contributions'!T183</f>
        <v>-1.1069512703367619</v>
      </c>
      <c r="F9" s="3">
        <f>'Employer pension contributions'!U183</f>
        <v>-1.8420122642057288</v>
      </c>
      <c r="G9" s="3">
        <f>'Employer pension contributions'!V183</f>
        <v>-2.4382701634538311</v>
      </c>
      <c r="H9" s="3">
        <f>'Employer pension contributions'!AE183</f>
        <v>-1.7567683333450166</v>
      </c>
      <c r="I9" s="3">
        <f>'Employer pension contributions'!AN183</f>
        <v>-1.2315343678826298</v>
      </c>
    </row>
    <row r="10" spans="1:10">
      <c r="A10" t="s">
        <v>219</v>
      </c>
      <c r="B10" t="s">
        <v>164</v>
      </c>
      <c r="C10" s="3">
        <f>'Employer pension contributions'!K274</f>
        <v>-2.5731522933066659</v>
      </c>
      <c r="D10" s="3">
        <f>'Employer pension contributions'!Q274</f>
        <v>-5.9058711349898534</v>
      </c>
      <c r="E10" s="3">
        <f>'Employer pension contributions'!T274</f>
        <v>-2.5971754253683117</v>
      </c>
      <c r="F10" s="3">
        <f>'Employer pension contributions'!U274</f>
        <v>-3.3535399287094529</v>
      </c>
      <c r="G10" s="3">
        <f>'Employer pension contributions'!V274</f>
        <v>-3.9654844845424817</v>
      </c>
      <c r="H10" s="3">
        <f>'Employer pension contributions'!AE274</f>
        <v>-3.2523686489940169</v>
      </c>
      <c r="I10" s="3">
        <f>'Employer pension contributions'!AN274</f>
        <v>-2.7230730899452391</v>
      </c>
    </row>
    <row r="11" spans="1:10">
      <c r="A11" t="s">
        <v>218</v>
      </c>
      <c r="B11" t="s">
        <v>165</v>
      </c>
      <c r="C11" s="3">
        <f>'Employer pension contributions'!K207</f>
        <v>-0.48741184709152807</v>
      </c>
      <c r="D11" s="3">
        <f>'Employer pension contributions'!Q207</f>
        <v>-1.7979898961305372</v>
      </c>
      <c r="E11" s="3">
        <f>'Employer pension contributions'!T207</f>
        <v>-0.43856989747249331</v>
      </c>
      <c r="F11" s="3">
        <f>'Employer pension contributions'!U207</f>
        <v>-0.72527378258936126</v>
      </c>
      <c r="G11" s="3">
        <f>'Employer pension contributions'!V207</f>
        <v>-0.95528132589859471</v>
      </c>
      <c r="H11" s="3">
        <f>'Employer pension contributions'!AE207</f>
        <v>-0.69220541789505419</v>
      </c>
      <c r="I11" s="3">
        <f>'Employer pension contributions'!AN207</f>
        <v>-0.48741184709152807</v>
      </c>
    </row>
    <row r="12" spans="1:10">
      <c r="A12" t="s">
        <v>219</v>
      </c>
      <c r="B12" t="s">
        <v>165</v>
      </c>
      <c r="C12" s="3">
        <f>'Employer pension contributions'!K299</f>
        <v>-1.0070014080971237</v>
      </c>
      <c r="D12" s="3">
        <f>'Employer pension contributions'!Q299</f>
        <v>-2.2505106636785706</v>
      </c>
      <c r="E12" s="3">
        <f>'Employer pension contributions'!T299</f>
        <v>-1.0162010897842273</v>
      </c>
      <c r="F12" s="3">
        <f>'Employer pension contributions'!U299</f>
        <v>-1.3040349255010861</v>
      </c>
      <c r="G12" s="3">
        <f>'Employer pension contributions'!V299</f>
        <v>-1.5343832525377641</v>
      </c>
      <c r="H12" s="3">
        <f>'Employer pension contributions'!AE299</f>
        <v>-1.2657363275916684</v>
      </c>
      <c r="I12" s="3">
        <f>'Employer pension contributions'!AN299</f>
        <v>-1.0643551036809704</v>
      </c>
    </row>
    <row r="14" spans="1:10">
      <c r="A14" s="7"/>
      <c r="B14" s="7"/>
      <c r="C14" s="7"/>
      <c r="D14" s="7"/>
    </row>
    <row r="15" spans="1:10">
      <c r="A15" s="7"/>
      <c r="B15" s="7"/>
      <c r="C15" s="12"/>
      <c r="D15" s="12"/>
      <c r="E15" s="3"/>
      <c r="F15" s="3"/>
      <c r="G15" s="3"/>
      <c r="H15" s="3"/>
      <c r="I15" s="3"/>
    </row>
    <row r="16" spans="1:10">
      <c r="A16" s="7"/>
      <c r="B16" s="7"/>
      <c r="C16" s="12"/>
      <c r="D16" s="12"/>
      <c r="E16" s="3"/>
      <c r="F16" s="3"/>
      <c r="G16" s="3"/>
      <c r="H16" s="3"/>
      <c r="I16" s="3"/>
    </row>
    <row r="17" spans="1:9">
      <c r="A17" s="7"/>
      <c r="B17" s="7"/>
      <c r="C17" s="12"/>
      <c r="D17" s="12"/>
      <c r="E17" s="3"/>
      <c r="F17" s="3"/>
      <c r="G17" s="3"/>
      <c r="H17" s="3"/>
      <c r="I17" s="3"/>
    </row>
    <row r="18" spans="1:9">
      <c r="A18" s="7"/>
      <c r="B18" s="7"/>
      <c r="C18" s="7"/>
      <c r="D18" s="7"/>
    </row>
    <row r="19" spans="1:9">
      <c r="A19" s="7"/>
      <c r="B19" s="7"/>
      <c r="C19" s="7"/>
      <c r="D19" s="7"/>
    </row>
    <row r="20" spans="1:9">
      <c r="A20" s="7"/>
      <c r="B20" s="7"/>
      <c r="C20" s="7"/>
      <c r="D20" s="7"/>
    </row>
    <row r="21" spans="1:9">
      <c r="A21" s="7"/>
      <c r="B21" s="7"/>
      <c r="C21" s="7"/>
      <c r="D21" s="7"/>
    </row>
    <row r="22" spans="1:9">
      <c r="A22" s="7"/>
      <c r="B22" s="7"/>
      <c r="C22" s="7"/>
      <c r="D22" s="7"/>
    </row>
    <row r="23" spans="1:9">
      <c r="A23" s="7"/>
      <c r="B23" s="7"/>
      <c r="C23" s="7"/>
      <c r="D23" s="7"/>
    </row>
    <row r="24" spans="1:9">
      <c r="A24" s="7"/>
      <c r="B24" s="7"/>
      <c r="C24" s="7"/>
      <c r="D24" s="7"/>
    </row>
    <row r="25" spans="1:9">
      <c r="A25" s="7"/>
      <c r="B25" s="7"/>
      <c r="C25" s="7"/>
      <c r="D25" s="7"/>
    </row>
    <row r="26" spans="1:9">
      <c r="A26" s="7"/>
      <c r="B26" s="7"/>
      <c r="C26" s="7"/>
      <c r="D26" s="7"/>
    </row>
    <row r="27" spans="1:9">
      <c r="A27" s="7"/>
      <c r="B27" s="7"/>
      <c r="C27" s="7"/>
      <c r="D27" s="7"/>
    </row>
    <row r="28" spans="1:9">
      <c r="A28" s="7"/>
      <c r="B28" s="7"/>
      <c r="C28" s="7"/>
      <c r="D28" s="7"/>
    </row>
    <row r="29" spans="1:9">
      <c r="A29" s="7"/>
      <c r="B29" s="7"/>
      <c r="C29" s="7"/>
      <c r="D29" s="7"/>
    </row>
    <row r="30" spans="1:9">
      <c r="A30" s="7"/>
      <c r="B30" s="7"/>
      <c r="C30" s="7"/>
      <c r="D30" s="7"/>
    </row>
    <row r="31" spans="1:9">
      <c r="A31" s="7"/>
      <c r="B31" s="7"/>
      <c r="C31" s="7"/>
      <c r="D31" s="7"/>
    </row>
    <row r="32" spans="1:9">
      <c r="A32" s="7"/>
      <c r="B32" s="7"/>
      <c r="C32" s="7"/>
      <c r="D32" s="7"/>
    </row>
    <row r="33" spans="1:4">
      <c r="A33" s="7"/>
      <c r="B33" s="7"/>
      <c r="C33" s="7"/>
      <c r="D33" s="7"/>
    </row>
    <row r="34" spans="1:4">
      <c r="A34" s="7"/>
      <c r="B34" s="7"/>
      <c r="C34" s="7"/>
      <c r="D34" s="7"/>
    </row>
    <row r="35" spans="1:4">
      <c r="A35" s="7"/>
      <c r="B35" s="7"/>
      <c r="C35" s="7"/>
      <c r="D35" s="7"/>
    </row>
    <row r="36" spans="1:4">
      <c r="A36" s="7"/>
      <c r="B36" s="7"/>
      <c r="C36" s="7"/>
      <c r="D36" s="7"/>
    </row>
    <row r="37" spans="1:4">
      <c r="A37" s="7"/>
      <c r="B37" s="7"/>
      <c r="C37" s="7"/>
      <c r="D37" s="7"/>
    </row>
    <row r="38" spans="1:4">
      <c r="A38" s="7"/>
      <c r="B38" s="7"/>
      <c r="C38" s="7"/>
      <c r="D38" s="7"/>
    </row>
  </sheetData>
  <pageMargins left="0.70866141732283472" right="0.70866141732283472" top="0.74803149606299213" bottom="0.74803149606299213" header="0.31496062992125984" footer="0.31496062992125984"/>
  <pageSetup paperSize="9" scale="78" fitToHeight="10" orientation="landscape" r:id="rId1"/>
  <headerFooter>
    <oddHeader>&amp;A</oddHeader>
  </headerFooter>
</worksheet>
</file>

<file path=xl/worksheets/sheet34.xml><?xml version="1.0" encoding="utf-8"?>
<worksheet xmlns="http://schemas.openxmlformats.org/spreadsheetml/2006/main" xmlns:r="http://schemas.openxmlformats.org/officeDocument/2006/relationships">
  <sheetPr>
    <tabColor rgb="FFFF0000"/>
    <pageSetUpPr fitToPage="1"/>
  </sheetPr>
  <dimension ref="A1:J33"/>
  <sheetViews>
    <sheetView workbookViewId="0"/>
  </sheetViews>
  <sheetFormatPr defaultRowHeight="15"/>
  <cols>
    <col min="1" max="1" width="36" customWidth="1"/>
    <col min="2" max="2" width="11.5703125" bestFit="1" customWidth="1"/>
    <col min="6" max="6" width="13.42578125" bestFit="1" customWidth="1"/>
    <col min="7" max="7" width="14.28515625" bestFit="1" customWidth="1"/>
    <col min="9" max="9" width="9.28515625" bestFit="1" customWidth="1"/>
  </cols>
  <sheetData>
    <row r="1" spans="1:10">
      <c r="A1" s="19" t="s">
        <v>244</v>
      </c>
    </row>
    <row r="2" spans="1:10">
      <c r="C2" s="7" t="s">
        <v>74</v>
      </c>
      <c r="D2" s="7" t="s">
        <v>32</v>
      </c>
      <c r="E2" s="7" t="s">
        <v>75</v>
      </c>
      <c r="F2" s="7" t="s">
        <v>76</v>
      </c>
      <c r="G2" s="7" t="s">
        <v>77</v>
      </c>
      <c r="H2" s="7" t="s">
        <v>78</v>
      </c>
      <c r="I2" s="7" t="s">
        <v>79</v>
      </c>
      <c r="J2" t="s">
        <v>147</v>
      </c>
    </row>
    <row r="3" spans="1:10">
      <c r="A3" t="s">
        <v>134</v>
      </c>
      <c r="C3" s="7"/>
      <c r="D3" s="7"/>
      <c r="E3" s="7"/>
      <c r="F3" s="7"/>
      <c r="G3" s="7"/>
      <c r="H3" s="7"/>
      <c r="I3" s="7"/>
    </row>
    <row r="4" spans="1:10">
      <c r="A4" t="s">
        <v>218</v>
      </c>
      <c r="B4" t="s">
        <v>162</v>
      </c>
      <c r="C4" s="9">
        <f>'Employee pension contributions'!K148</f>
        <v>94.117647058823522</v>
      </c>
      <c r="D4" s="9">
        <f>'Employee pension contributions'!Q148</f>
        <v>45.882352941176485</v>
      </c>
      <c r="E4" s="9">
        <f>'Employee pension contributions'!T148</f>
        <v>85.714285714285708</v>
      </c>
      <c r="F4" s="9">
        <f>'Employee pension contributions'!U148</f>
        <v>70.337142857142865</v>
      </c>
      <c r="G4" s="9">
        <f>'Employee pension contributions'!V148</f>
        <v>60.160000000000004</v>
      </c>
      <c r="H4" s="9">
        <f>'Employee pension contributions'!AE148</f>
        <v>72.72727272727272</v>
      </c>
      <c r="I4" s="9">
        <f>'Employee pension contributions'!AN148</f>
        <v>83.018867924528308</v>
      </c>
    </row>
    <row r="5" spans="1:10">
      <c r="A5" t="s">
        <v>219</v>
      </c>
      <c r="B5" t="s">
        <v>162</v>
      </c>
      <c r="C5" s="9">
        <f>'Employee pension contributions'!K226</f>
        <v>58.82352941176471</v>
      </c>
      <c r="D5" s="9">
        <f>'Employee pension contributions'!Q226</f>
        <v>28.676470588235293</v>
      </c>
      <c r="E5" s="9">
        <f>'Employee pension contributions'!T226</f>
        <v>53.571428571428569</v>
      </c>
      <c r="F5" s="9">
        <f>'Employee pension contributions'!U226</f>
        <v>43.960714285714289</v>
      </c>
      <c r="G5" s="9">
        <f>'Employee pension contributions'!V226</f>
        <v>37.6</v>
      </c>
      <c r="H5" s="9">
        <f>'Employee pension contributions'!AE226</f>
        <v>45.454545454545446</v>
      </c>
      <c r="I5" s="9">
        <f>'Employee pension contributions'!AN226</f>
        <v>51.886792452830186</v>
      </c>
    </row>
    <row r="6" spans="1:10">
      <c r="A6" t="s">
        <v>135</v>
      </c>
      <c r="C6" s="9"/>
      <c r="D6" s="9"/>
      <c r="E6" s="9"/>
      <c r="F6" s="9"/>
      <c r="G6" s="9"/>
      <c r="H6" s="9"/>
      <c r="I6" s="9"/>
    </row>
    <row r="7" spans="1:10">
      <c r="A7" t="s">
        <v>218</v>
      </c>
      <c r="B7" t="s">
        <v>162</v>
      </c>
      <c r="C7" s="9">
        <f>'Employer pension contributions'!K160</f>
        <v>70.298769771528981</v>
      </c>
      <c r="D7" s="9">
        <f>'Employer pension contributions'!Q160</f>
        <v>27.912746821048273</v>
      </c>
      <c r="E7" s="9">
        <f>'Employer pension contributions'!T160</f>
        <v>72.809440120512164</v>
      </c>
      <c r="F7" s="9">
        <f>'Employer pension contributions'!U160</f>
        <v>59.297012302284699</v>
      </c>
      <c r="G7" s="9">
        <f>'Employer pension contributions'!V160</f>
        <v>50.354004519206605</v>
      </c>
      <c r="H7" s="9">
        <f>'Employer pension contributions'!AE160</f>
        <v>60.712573893593216</v>
      </c>
      <c r="I7" s="9">
        <f>'Employer pension contributions'!AN160</f>
        <v>70.298769771528981</v>
      </c>
    </row>
    <row r="8" spans="1:10">
      <c r="A8" t="s">
        <v>219</v>
      </c>
      <c r="B8" t="s">
        <v>162</v>
      </c>
      <c r="C8" s="9">
        <f>'Employer pension contributions'!K250</f>
        <v>48.543689320388346</v>
      </c>
      <c r="D8" s="9">
        <f>'Employer pension contributions'!Q250</f>
        <v>20.448706371723691</v>
      </c>
      <c r="E8" s="9">
        <f>'Employer pension contributions'!T250</f>
        <v>48.228837518709469</v>
      </c>
      <c r="F8" s="9">
        <f>'Employer pension contributions'!U250</f>
        <v>39.378450960274009</v>
      </c>
      <c r="G8" s="9">
        <f>'Employer pension contributions'!V250</f>
        <v>33.520154615621223</v>
      </c>
      <c r="H8" s="9">
        <f>'Employer pension contributions'!AE250</f>
        <v>40.45135192676176</v>
      </c>
      <c r="I8" s="9">
        <f>'Employer pension contributions'!AN250</f>
        <v>46.615107532577596</v>
      </c>
    </row>
    <row r="9" spans="1:10">
      <c r="A9" s="7"/>
      <c r="B9" s="7"/>
      <c r="C9" s="7"/>
      <c r="D9" s="7"/>
    </row>
    <row r="10" spans="1:10">
      <c r="A10" s="7"/>
      <c r="B10" s="7"/>
      <c r="C10" s="12"/>
      <c r="D10" s="12"/>
      <c r="E10" s="3"/>
      <c r="F10" s="3"/>
      <c r="G10" s="3"/>
      <c r="H10" s="3"/>
      <c r="I10" s="3"/>
    </row>
    <row r="11" spans="1:10">
      <c r="A11" s="7"/>
      <c r="B11" s="7"/>
      <c r="C11" s="12"/>
      <c r="D11" s="12"/>
      <c r="E11" s="3"/>
      <c r="F11" s="3"/>
      <c r="G11" s="3"/>
      <c r="H11" s="3"/>
      <c r="I11" s="3"/>
    </row>
    <row r="12" spans="1:10">
      <c r="A12" s="7"/>
      <c r="B12" s="7"/>
      <c r="C12" s="12"/>
      <c r="D12" s="12"/>
      <c r="E12" s="3"/>
      <c r="F12" s="3"/>
      <c r="G12" s="3"/>
      <c r="H12" s="3"/>
      <c r="I12" s="3"/>
    </row>
    <row r="13" spans="1:10">
      <c r="A13" s="7"/>
      <c r="B13" s="7"/>
      <c r="C13" s="7"/>
      <c r="D13" s="7"/>
    </row>
    <row r="14" spans="1:10">
      <c r="A14" s="7"/>
      <c r="B14" s="7"/>
      <c r="C14" s="7"/>
      <c r="D14" s="7"/>
    </row>
    <row r="15" spans="1:10">
      <c r="A15" s="7"/>
      <c r="B15" s="7"/>
      <c r="C15" s="7"/>
      <c r="D15" s="7"/>
    </row>
    <row r="16" spans="1:10">
      <c r="A16" s="7"/>
      <c r="B16" s="7"/>
      <c r="C16" s="7"/>
      <c r="D16" s="7"/>
    </row>
    <row r="17" spans="1:4">
      <c r="A17" s="7"/>
      <c r="B17" s="7"/>
      <c r="C17" s="7"/>
      <c r="D17" s="7"/>
    </row>
    <row r="18" spans="1:4">
      <c r="A18" s="7"/>
      <c r="B18" s="7"/>
      <c r="C18" s="7"/>
      <c r="D18" s="7"/>
    </row>
    <row r="19" spans="1:4">
      <c r="A19" s="7"/>
      <c r="B19" s="7"/>
      <c r="C19" s="7"/>
      <c r="D19" s="7"/>
    </row>
    <row r="20" spans="1:4">
      <c r="A20" s="7"/>
      <c r="B20" s="7"/>
      <c r="C20" s="7"/>
      <c r="D20" s="7"/>
    </row>
    <row r="21" spans="1:4">
      <c r="A21" s="7"/>
      <c r="B21" s="7"/>
      <c r="C21" s="7"/>
      <c r="D21" s="7"/>
    </row>
    <row r="22" spans="1:4">
      <c r="A22" s="7"/>
      <c r="B22" s="7"/>
      <c r="C22" s="7"/>
      <c r="D22" s="7"/>
    </row>
    <row r="23" spans="1:4">
      <c r="A23" s="7"/>
      <c r="B23" s="7"/>
      <c r="C23" s="7"/>
      <c r="D23" s="7"/>
    </row>
    <row r="24" spans="1:4">
      <c r="A24" s="7"/>
      <c r="B24" s="7"/>
      <c r="C24" s="7"/>
      <c r="D24" s="7"/>
    </row>
    <row r="25" spans="1:4">
      <c r="A25" s="7"/>
      <c r="B25" s="7"/>
      <c r="C25" s="7"/>
      <c r="D25" s="7"/>
    </row>
    <row r="26" spans="1:4">
      <c r="A26" s="7"/>
      <c r="B26" s="7"/>
      <c r="C26" s="7"/>
      <c r="D26" s="7"/>
    </row>
    <row r="27" spans="1:4">
      <c r="A27" s="7"/>
      <c r="B27" s="7"/>
      <c r="C27" s="7"/>
      <c r="D27" s="7"/>
    </row>
    <row r="28" spans="1:4">
      <c r="A28" s="7"/>
      <c r="B28" s="7"/>
      <c r="C28" s="7"/>
      <c r="D28" s="7"/>
    </row>
    <row r="29" spans="1:4">
      <c r="A29" s="7"/>
      <c r="B29" s="7"/>
      <c r="C29" s="7"/>
      <c r="D29" s="7"/>
    </row>
    <row r="30" spans="1:4">
      <c r="A30" s="7"/>
      <c r="B30" s="7"/>
      <c r="C30" s="7"/>
      <c r="D30" s="7"/>
    </row>
    <row r="31" spans="1:4">
      <c r="A31" s="7"/>
      <c r="B31" s="7"/>
      <c r="C31" s="7"/>
      <c r="D31" s="7"/>
    </row>
    <row r="32" spans="1:4">
      <c r="A32" s="7"/>
      <c r="B32" s="7"/>
      <c r="C32" s="7"/>
      <c r="D32" s="7"/>
    </row>
    <row r="33" spans="1:4">
      <c r="A33" s="7"/>
      <c r="B33" s="7"/>
      <c r="C33" s="7"/>
      <c r="D33" s="7"/>
    </row>
  </sheetData>
  <pageMargins left="0.70866141732283472" right="0.70866141732283472" top="0.74803149606299213" bottom="0.74803149606299213" header="0.31496062992125984" footer="0.31496062992125984"/>
  <pageSetup paperSize="9" scale="78" fitToHeight="10" orientation="landscape" r:id="rId1"/>
  <headerFooter>
    <oddHeader>&amp;A</oddHeader>
  </headerFooter>
</worksheet>
</file>

<file path=xl/worksheets/sheet35.xml><?xml version="1.0" encoding="utf-8"?>
<worksheet xmlns="http://schemas.openxmlformats.org/spreadsheetml/2006/main" xmlns:r="http://schemas.openxmlformats.org/officeDocument/2006/relationships">
  <sheetPr>
    <tabColor rgb="FFFF0000"/>
    <pageSetUpPr fitToPage="1"/>
  </sheetPr>
  <dimension ref="A1:I28"/>
  <sheetViews>
    <sheetView workbookViewId="0"/>
  </sheetViews>
  <sheetFormatPr defaultRowHeight="15"/>
  <cols>
    <col min="1" max="1" width="32.42578125" customWidth="1"/>
    <col min="2" max="2" width="11.5703125" bestFit="1" customWidth="1"/>
    <col min="3" max="3" width="12.7109375" bestFit="1" customWidth="1"/>
  </cols>
  <sheetData>
    <row r="1" spans="1:9">
      <c r="A1" s="19" t="s">
        <v>245</v>
      </c>
    </row>
    <row r="2" spans="1:9">
      <c r="C2" s="3">
        <v>0</v>
      </c>
      <c r="D2" s="4">
        <v>5.0000000000000001E-3</v>
      </c>
      <c r="E2" s="4">
        <v>7.4999999999999997E-3</v>
      </c>
      <c r="F2" s="3">
        <v>0.01</v>
      </c>
      <c r="G2" s="4">
        <v>1.4999999999999999E-2</v>
      </c>
      <c r="H2" s="3">
        <v>0.02</v>
      </c>
      <c r="I2" s="3">
        <v>0.03</v>
      </c>
    </row>
    <row r="3" spans="1:9">
      <c r="A3" t="s">
        <v>184</v>
      </c>
      <c r="C3" s="3"/>
      <c r="D3" s="4"/>
      <c r="E3" s="4"/>
      <c r="F3" s="3"/>
      <c r="G3" s="4"/>
      <c r="H3" s="3"/>
      <c r="I3" s="3"/>
    </row>
    <row r="4" spans="1:9">
      <c r="A4" t="s">
        <v>183</v>
      </c>
      <c r="B4" t="s">
        <v>162</v>
      </c>
      <c r="C4" s="3">
        <v>0</v>
      </c>
      <c r="D4" s="3" t="s">
        <v>18</v>
      </c>
      <c r="E4" s="3" t="s">
        <v>18</v>
      </c>
      <c r="F4" s="3" t="s">
        <v>18</v>
      </c>
      <c r="G4" s="3" t="s">
        <v>18</v>
      </c>
      <c r="H4" s="3" t="s">
        <v>18</v>
      </c>
      <c r="I4" s="3" t="s">
        <v>18</v>
      </c>
    </row>
    <row r="5" spans="1:9">
      <c r="A5" t="s">
        <v>182</v>
      </c>
      <c r="B5" t="s">
        <v>162</v>
      </c>
      <c r="C5" s="3">
        <f>ISAs!B45</f>
        <v>-9.2518585385429718E-16</v>
      </c>
      <c r="D5" s="3">
        <f>ISAs!C45</f>
        <v>0.17166666666666536</v>
      </c>
      <c r="E5" s="3">
        <f>ISAs!D45</f>
        <v>0.25750000000000589</v>
      </c>
      <c r="F5" s="3">
        <f>ISAs!E45</f>
        <v>0.3433333333333316</v>
      </c>
      <c r="G5" s="3">
        <f>ISAs!F45</f>
        <v>0.51500000000000534</v>
      </c>
      <c r="H5" s="3">
        <f>ISAs!G45</f>
        <v>0.68666666666667153</v>
      </c>
      <c r="I5" s="3">
        <f>ISAs!H45</f>
        <v>1.0300000000000005</v>
      </c>
    </row>
    <row r="6" spans="1:9">
      <c r="A6" t="s">
        <v>134</v>
      </c>
      <c r="B6" t="s">
        <v>164</v>
      </c>
      <c r="C6" s="3">
        <f>'Employee pension contributions'!B309</f>
        <v>-0.20877674602831353</v>
      </c>
      <c r="D6" s="3">
        <f>'Employee pension contributions'!C309</f>
        <v>-3.6066195631509479E-2</v>
      </c>
      <c r="E6" s="3">
        <f>'Employee pension contributions'!D309</f>
        <v>5.0289079566892547E-2</v>
      </c>
      <c r="F6" s="3">
        <f>'Employee pension contributions'!E309</f>
        <v>0.13664435476529457</v>
      </c>
      <c r="G6" s="3">
        <f>'Employee pension contributions'!F309</f>
        <v>0.30935490516211345</v>
      </c>
      <c r="H6" s="3">
        <f>'Employee pension contributions'!G309</f>
        <v>0.4820654555589175</v>
      </c>
      <c r="I6" s="3">
        <f>'Employee pension contributions'!H309</f>
        <v>0.82748655635252566</v>
      </c>
    </row>
    <row r="7" spans="1:9">
      <c r="B7" t="s">
        <v>165</v>
      </c>
      <c r="C7" s="3">
        <f>'Employee pension contributions'!B330</f>
        <v>-8.3358845080735988E-2</v>
      </c>
      <c r="D7" s="3">
        <f>'Employee pension contributions'!C330</f>
        <v>8.8724615811329927E-2</v>
      </c>
      <c r="E7" s="3">
        <f>'Employee pension contributions'!D330</f>
        <v>0.17476634625737028</v>
      </c>
      <c r="F7" s="3">
        <f>'Employee pension contributions'!E330</f>
        <v>0.26080807670340322</v>
      </c>
      <c r="G7" s="3">
        <f>'Employee pension contributions'!F330</f>
        <v>0.43289153759547655</v>
      </c>
      <c r="H7" s="3">
        <f>'Employee pension contributions'!G330</f>
        <v>0.60497499848754244</v>
      </c>
      <c r="I7" s="3">
        <f>'Employee pension contributions'!H330</f>
        <v>0.94914192027168165</v>
      </c>
    </row>
    <row r="8" spans="1:9">
      <c r="A8" t="s">
        <v>135</v>
      </c>
      <c r="B8" t="s">
        <v>164</v>
      </c>
      <c r="C8" s="3">
        <f>'Employer pension contributions'!B349</f>
        <v>-1.2315343678826298</v>
      </c>
      <c r="D8" s="3">
        <f>'Employer pension contributions'!C349</f>
        <v>-1.0537100293765542</v>
      </c>
      <c r="E8" s="3">
        <f>'Employer pension contributions'!D349</f>
        <v>-0.96479786012350544</v>
      </c>
      <c r="F8" s="3">
        <f>'Employer pension contributions'!E349</f>
        <v>-0.87588569087047141</v>
      </c>
      <c r="G8" s="3">
        <f>'Employer pension contributions'!F349</f>
        <v>-0.69806135236438105</v>
      </c>
      <c r="H8" s="3">
        <f>'Employer pension contributions'!G349</f>
        <v>-0.52023701385830556</v>
      </c>
      <c r="I8" s="3">
        <f>'Employer pension contributions'!H349</f>
        <v>-0.16458833684615445</v>
      </c>
    </row>
    <row r="9" spans="1:9">
      <c r="B9" t="s">
        <v>165</v>
      </c>
      <c r="C9" s="3">
        <f>'Employer pension contributions'!B374</f>
        <v>-0.48741184709152807</v>
      </c>
      <c r="D9" s="3">
        <f>'Employer pension contributions'!C374</f>
        <v>-0.31330812118940865</v>
      </c>
      <c r="E9" s="3">
        <f>'Employer pension contributions'!D374</f>
        <v>-0.2262562582383415</v>
      </c>
      <c r="F9" s="3">
        <f>'Employer pension contributions'!E374</f>
        <v>-0.13920439528728179</v>
      </c>
      <c r="G9" s="3">
        <f>'Employer pension contributions'!F374</f>
        <v>3.4899330614845035E-2</v>
      </c>
      <c r="H9" s="3">
        <f>'Employer pension contributions'!G374</f>
        <v>0.20900305651697187</v>
      </c>
      <c r="I9" s="3">
        <f>'Employer pension contributions'!H374</f>
        <v>0.5572105083212181</v>
      </c>
    </row>
    <row r="10" spans="1:9">
      <c r="A10" t="s">
        <v>137</v>
      </c>
      <c r="B10" t="s">
        <v>163</v>
      </c>
      <c r="C10" s="3">
        <f>'Shares outside an ISA'!B293</f>
        <v>0.11764705882353252</v>
      </c>
      <c r="D10" s="3">
        <f>'Shares outside an ISA'!C293</f>
        <v>0.28931372549019879</v>
      </c>
      <c r="E10" s="3">
        <f>'Shares outside an ISA'!D293</f>
        <v>0.37514705882353194</v>
      </c>
      <c r="F10" s="3">
        <f>'Shares outside an ISA'!E293</f>
        <v>0.46098039215686504</v>
      </c>
      <c r="G10" s="3">
        <f>'Shares outside an ISA'!F293</f>
        <v>0.63264705882353134</v>
      </c>
      <c r="H10" s="3">
        <f>'Shares outside an ISA'!G293</f>
        <v>0.80431372549019764</v>
      </c>
      <c r="I10" s="3">
        <f>'Shares outside an ISA'!H293</f>
        <v>1.1422470588235265</v>
      </c>
    </row>
    <row r="11" spans="1:9">
      <c r="B11" t="s">
        <v>164</v>
      </c>
      <c r="C11" s="3">
        <f>'Shares outside an ISA'!B318</f>
        <v>9.6371382122438981E-2</v>
      </c>
      <c r="D11" s="3">
        <f>'Shares outside an ISA'!C318</f>
        <v>0.27007906417715244</v>
      </c>
      <c r="E11" s="3">
        <f>'Shares outside an ISA'!D318</f>
        <v>0.35696111062208846</v>
      </c>
      <c r="F11" s="3">
        <f>'Shares outside an ISA'!E318</f>
        <v>0.44386254243470591</v>
      </c>
      <c r="G11" s="3">
        <f>'Shares outside an ISA'!F318</f>
        <v>0.61772537980679854</v>
      </c>
      <c r="H11" s="3">
        <f>'Shares outside an ISA'!G318</f>
        <v>0.79167133839527504</v>
      </c>
      <c r="I11" s="3">
        <f>'Shares outside an ISA'!H318</f>
        <v>1.1347154234061509</v>
      </c>
    </row>
    <row r="12" spans="1:9">
      <c r="B12" t="s">
        <v>165</v>
      </c>
      <c r="C12" s="3">
        <f>'Shares outside an ISA'!B343</f>
        <v>7.0997518849431437E-2</v>
      </c>
      <c r="D12" s="3">
        <f>'Shares outside an ISA'!C343</f>
        <v>0.24627385979380986</v>
      </c>
      <c r="E12" s="3">
        <f>'Shares outside an ISA'!D343</f>
        <v>0.33402604685448445</v>
      </c>
      <c r="F12" s="3">
        <f>'Shares outside an ISA'!E343</f>
        <v>0.42185955854805357</v>
      </c>
      <c r="G12" s="3">
        <f>'Shares outside an ISA'!F343</f>
        <v>0.59778798401292355</v>
      </c>
      <c r="H12" s="3">
        <f>'Shares outside an ISA'!G343</f>
        <v>0.77409675907379005</v>
      </c>
      <c r="I12" s="3">
        <f>'Shares outside an ISA'!H343</f>
        <v>1.1233761578388097</v>
      </c>
    </row>
    <row r="13" spans="1:9">
      <c r="A13" t="s">
        <v>187</v>
      </c>
      <c r="B13" t="s">
        <v>163</v>
      </c>
      <c r="C13" s="3">
        <f>'Shares outside an ISA'!B368</f>
        <v>-9.2518585385429718E-16</v>
      </c>
      <c r="D13" s="3">
        <f>'Shares outside an ISA'!C368</f>
        <v>0.17166666666666536</v>
      </c>
      <c r="E13" s="3">
        <f>'Shares outside an ISA'!D368</f>
        <v>0.25750000000000589</v>
      </c>
      <c r="F13" s="3">
        <f>'Shares outside an ISA'!E368</f>
        <v>0.3433333333333316</v>
      </c>
      <c r="G13" s="3">
        <f>'Shares outside an ISA'!F368</f>
        <v>0.51500000000000534</v>
      </c>
      <c r="H13" s="3">
        <f>'Shares outside an ISA'!G368</f>
        <v>0.68666666666667153</v>
      </c>
      <c r="I13" s="3">
        <f>'Shares outside an ISA'!H368</f>
        <v>1.0300000000000005</v>
      </c>
    </row>
    <row r="14" spans="1:9">
      <c r="B14" t="s">
        <v>164</v>
      </c>
      <c r="C14" s="3">
        <f>'Shares outside an ISA'!B393</f>
        <v>-9.2518585385429718E-16</v>
      </c>
      <c r="D14" s="3">
        <f>'Shares outside an ISA'!C393</f>
        <v>0.17166666666666536</v>
      </c>
      <c r="E14" s="3">
        <f>'Shares outside an ISA'!D393</f>
        <v>0.25749999999999851</v>
      </c>
      <c r="F14" s="3">
        <f>'Shares outside an ISA'!E393</f>
        <v>0.3433333333333316</v>
      </c>
      <c r="G14" s="3">
        <f>'Shares outside an ISA'!F393</f>
        <v>0.51500000000000534</v>
      </c>
      <c r="H14" s="3">
        <f>'Shares outside an ISA'!G393</f>
        <v>0.6866666666666642</v>
      </c>
      <c r="I14" s="3">
        <f>'Shares outside an ISA'!H393</f>
        <v>1.0299999999999967</v>
      </c>
    </row>
    <row r="15" spans="1:9">
      <c r="B15" t="s">
        <v>165</v>
      </c>
      <c r="C15" s="3">
        <f>'Shares outside an ISA'!B418</f>
        <v>-9.2518585385429718E-16</v>
      </c>
      <c r="D15" s="3">
        <f>'Shares outside an ISA'!C418</f>
        <v>0.17166666666666536</v>
      </c>
      <c r="E15" s="3">
        <f>'Shares outside an ISA'!D418</f>
        <v>0.25749999999999851</v>
      </c>
      <c r="F15" s="3">
        <f>'Shares outside an ISA'!E418</f>
        <v>0.3433333333333316</v>
      </c>
      <c r="G15" s="3">
        <f>'Shares outside an ISA'!F418</f>
        <v>0.51500000000000534</v>
      </c>
      <c r="H15" s="3">
        <f>'Shares outside an ISA'!G418</f>
        <v>0.68666666666667153</v>
      </c>
      <c r="I15" s="3">
        <f>'Shares outside an ISA'!H418</f>
        <v>1.0299999999999967</v>
      </c>
    </row>
    <row r="16" spans="1:9">
      <c r="A16" t="s">
        <v>185</v>
      </c>
      <c r="C16" s="3"/>
      <c r="D16" s="3"/>
      <c r="E16" s="3"/>
      <c r="F16" s="3"/>
      <c r="G16" s="3"/>
      <c r="H16" s="3"/>
      <c r="I16" s="3"/>
    </row>
    <row r="17" spans="1:9">
      <c r="A17" t="s">
        <v>183</v>
      </c>
      <c r="B17" t="s">
        <v>162</v>
      </c>
      <c r="C17" s="3">
        <v>0</v>
      </c>
      <c r="D17" s="3" t="s">
        <v>18</v>
      </c>
      <c r="E17" s="3" t="s">
        <v>18</v>
      </c>
      <c r="F17" s="3" t="s">
        <v>18</v>
      </c>
      <c r="G17" s="3" t="s">
        <v>18</v>
      </c>
      <c r="H17" s="3" t="s">
        <v>18</v>
      </c>
      <c r="I17" s="3" t="s">
        <v>18</v>
      </c>
    </row>
    <row r="18" spans="1:9">
      <c r="A18" t="s">
        <v>182</v>
      </c>
      <c r="B18" t="s">
        <v>162</v>
      </c>
      <c r="C18" s="3">
        <f>ISAs!B45</f>
        <v>-9.2518585385429718E-16</v>
      </c>
      <c r="D18" s="3">
        <f>ISAs!C45</f>
        <v>0.17166666666666536</v>
      </c>
      <c r="E18" s="3">
        <f>ISAs!D45</f>
        <v>0.25750000000000589</v>
      </c>
      <c r="F18" s="3">
        <f>ISAs!E45</f>
        <v>0.3433333333333316</v>
      </c>
      <c r="G18" s="3">
        <f>ISAs!F45</f>
        <v>0.51500000000000534</v>
      </c>
      <c r="H18" s="3">
        <f>ISAs!G45</f>
        <v>0.68666666666667153</v>
      </c>
      <c r="I18" s="3">
        <f>ISAs!H45</f>
        <v>1.0300000000000005</v>
      </c>
    </row>
    <row r="19" spans="1:9">
      <c r="A19" t="s">
        <v>134</v>
      </c>
      <c r="B19" t="s">
        <v>164</v>
      </c>
      <c r="C19" s="3">
        <f>'Employee pension contributions'!I309</f>
        <v>-0.53335092641409731</v>
      </c>
      <c r="D19" s="3">
        <f>'Employee pension contributions'!J309</f>
        <v>-0.35901750511536379</v>
      </c>
      <c r="E19" s="3">
        <f>'Employee pension contributions'!K309</f>
        <v>-0.27185079446599703</v>
      </c>
      <c r="F19" s="3">
        <f>'Employee pension contributions'!L309</f>
        <v>-0.18468408381663026</v>
      </c>
      <c r="G19" s="3">
        <f>'Employee pension contributions'!M309</f>
        <v>-1.0350662517881934E-2</v>
      </c>
      <c r="H19" s="3">
        <f>'Employee pension contributions'!N309</f>
        <v>0.16398275878085161</v>
      </c>
      <c r="I19" s="3">
        <f>'Employee pension contributions'!O309</f>
        <v>0.51264960137831872</v>
      </c>
    </row>
    <row r="20" spans="1:9">
      <c r="B20" t="s">
        <v>165</v>
      </c>
      <c r="C20" s="3">
        <f>'Employee pension contributions'!I330</f>
        <v>-0.21235428530483233</v>
      </c>
      <c r="D20" s="3">
        <f>'Employee pension contributions'!J330</f>
        <v>-3.9625847211644902E-2</v>
      </c>
      <c r="E20" s="3">
        <f>'Employee pension contributions'!K330</f>
        <v>4.6738371834952518E-2</v>
      </c>
      <c r="F20" s="3">
        <f>'Employee pension contributions'!L330</f>
        <v>0.13310259088154253</v>
      </c>
      <c r="G20" s="3">
        <f>'Employee pension contributions'!M330</f>
        <v>0.30583102897473735</v>
      </c>
      <c r="H20" s="3">
        <f>'Employee pension contributions'!N330</f>
        <v>0.47855946706793218</v>
      </c>
      <c r="I20" s="3">
        <f>'Employee pension contributions'!O330</f>
        <v>0.82401634325430706</v>
      </c>
    </row>
    <row r="21" spans="1:9">
      <c r="A21" t="s">
        <v>135</v>
      </c>
      <c r="B21" t="s">
        <v>164</v>
      </c>
      <c r="C21" s="3">
        <f>'Employer pension contributions'!I349</f>
        <v>-1.1069512703367619</v>
      </c>
      <c r="D21" s="3">
        <f>'Employer pension contributions'!J349</f>
        <v>-0.92974984731841837</v>
      </c>
      <c r="E21" s="3">
        <f>'Employer pension contributions'!K349</f>
        <v>-0.84114913580923922</v>
      </c>
      <c r="F21" s="3">
        <f>'Employer pension contributions'!L349</f>
        <v>-0.75254842430006741</v>
      </c>
      <c r="G21" s="3">
        <f>'Employer pension contributions'!M349</f>
        <v>-0.57534700128170913</v>
      </c>
      <c r="H21" s="3">
        <f>'Employer pension contributions'!N349</f>
        <v>-0.39814557826335828</v>
      </c>
      <c r="I21" s="3">
        <f>'Employer pension contributions'!O349</f>
        <v>-4.3742732226663882E-2</v>
      </c>
    </row>
    <row r="22" spans="1:9">
      <c r="B22" t="s">
        <v>165</v>
      </c>
      <c r="C22" s="3">
        <f>'Employer pension contributions'!I374</f>
        <v>-0.43856989747249331</v>
      </c>
      <c r="D22" s="3">
        <f>'Employer pension contributions'!J374</f>
        <v>-0.26471038131846425</v>
      </c>
      <c r="E22" s="3">
        <f>'Employer pension contributions'!K374</f>
        <v>-0.17778062324145344</v>
      </c>
      <c r="F22" s="3">
        <f>'Employer pension contributions'!L374</f>
        <v>-9.0850865164442601E-2</v>
      </c>
      <c r="G22" s="3">
        <f>'Employer pension contributions'!M374</f>
        <v>8.3008650989593868E-2</v>
      </c>
      <c r="H22" s="3">
        <f>'Employer pension contributions'!N374</f>
        <v>0.25686816714362293</v>
      </c>
      <c r="I22" s="3">
        <f>'Employer pension contributions'!O374</f>
        <v>0.60458719945168105</v>
      </c>
    </row>
    <row r="23" spans="1:9">
      <c r="A23" t="s">
        <v>137</v>
      </c>
      <c r="B23" t="s">
        <v>163</v>
      </c>
      <c r="C23" s="3">
        <f>'Shares outside an ISA'!I293</f>
        <v>0.43300653594770999</v>
      </c>
      <c r="D23" s="3">
        <f>'Shares outside an ISA'!J293</f>
        <v>0.56175653594771335</v>
      </c>
      <c r="E23" s="3">
        <f>'Shares outside an ISA'!K293</f>
        <v>0.62613153594771143</v>
      </c>
      <c r="F23" s="3">
        <f>'Shares outside an ISA'!L293</f>
        <v>0.69050653594771683</v>
      </c>
      <c r="G23" s="3">
        <f>'Shares outside an ISA'!M293</f>
        <v>0.81925653594771275</v>
      </c>
      <c r="H23" s="3">
        <f>'Shares outside an ISA'!N293</f>
        <v>0.94800653594771622</v>
      </c>
      <c r="I23" s="3">
        <f>'Shares outside an ISA'!O293</f>
        <v>1.2046065359477083</v>
      </c>
    </row>
    <row r="24" spans="1:9">
      <c r="B24" t="s">
        <v>164</v>
      </c>
      <c r="C24" s="3">
        <f>'Shares outside an ISA'!I318</f>
        <v>0.40572431343951038</v>
      </c>
      <c r="D24" s="3">
        <f>'Shares outside an ISA'!J318</f>
        <v>0.53701659206337649</v>
      </c>
      <c r="E24" s="3">
        <f>'Shares outside an ISA'!K318</f>
        <v>0.60268963302198275</v>
      </c>
      <c r="F24" s="3">
        <f>'Shares outside an ISA'!L318</f>
        <v>0.66838103484652045</v>
      </c>
      <c r="G24" s="3">
        <f>'Shares outside an ISA'!M318</f>
        <v>0.7998202414150567</v>
      </c>
      <c r="H24" s="3">
        <f>'Shares outside an ISA'!N318</f>
        <v>0.93133692351183017</v>
      </c>
      <c r="I24" s="3">
        <f>'Shares outside an ISA'!O318</f>
        <v>1.1942007303151267</v>
      </c>
    </row>
    <row r="25" spans="1:9">
      <c r="B25" t="s">
        <v>165</v>
      </c>
      <c r="C25" s="3">
        <f>'Shares outside an ISA'!I343</f>
        <v>0.37062221567179626</v>
      </c>
      <c r="D25" s="3">
        <f>'Shares outside an ISA'!J343</f>
        <v>0.50423189892777154</v>
      </c>
      <c r="E25" s="3">
        <f>'Shares outside an ISA'!K343</f>
        <v>0.57115678347950494</v>
      </c>
      <c r="F25" s="3">
        <f>'Shares outside an ISA'!L343</f>
        <v>0.63816610275434782</v>
      </c>
      <c r="G25" s="3">
        <f>'Shares outside an ISA'!M343</f>
        <v>0.7724522496670726</v>
      </c>
      <c r="H25" s="3">
        <f>'Shares outside an ISA'!N343</f>
        <v>0.90712054706739254</v>
      </c>
      <c r="I25" s="3">
        <f>'Shares outside an ISA'!O343</f>
        <v>1.1781093328379797</v>
      </c>
    </row>
    <row r="26" spans="1:9">
      <c r="A26" t="s">
        <v>187</v>
      </c>
      <c r="B26" t="s">
        <v>163</v>
      </c>
      <c r="C26" s="3">
        <f>'Shares outside an ISA'!I368</f>
        <v>0.25000000000000117</v>
      </c>
      <c r="D26" s="3">
        <f>'Shares outside an ISA'!J368</f>
        <v>0.37874999999999714</v>
      </c>
      <c r="E26" s="3">
        <f>'Shares outside an ISA'!K368</f>
        <v>0.44312499999999516</v>
      </c>
      <c r="F26" s="3">
        <f>'Shares outside an ISA'!L368</f>
        <v>0.50750000000000062</v>
      </c>
      <c r="G26" s="3">
        <f>'Shares outside an ISA'!M368</f>
        <v>0.63625000000000398</v>
      </c>
      <c r="H26" s="3">
        <f>'Shares outside an ISA'!N368</f>
        <v>0.76500000000000001</v>
      </c>
      <c r="I26" s="3">
        <f>'Shares outside an ISA'!O368</f>
        <v>1.0300000000000005</v>
      </c>
    </row>
    <row r="27" spans="1:9">
      <c r="B27" t="s">
        <v>164</v>
      </c>
      <c r="C27" s="3">
        <f>'Shares outside an ISA'!I393</f>
        <v>0.25000000000000117</v>
      </c>
      <c r="D27" s="3">
        <f>'Shares outside an ISA'!J393</f>
        <v>0.37874999999999714</v>
      </c>
      <c r="E27" s="3">
        <f>'Shares outside an ISA'!K393</f>
        <v>0.44312499999999516</v>
      </c>
      <c r="F27" s="3">
        <f>'Shares outside an ISA'!L393</f>
        <v>0.50750000000000062</v>
      </c>
      <c r="G27" s="3">
        <f>'Shares outside an ISA'!M393</f>
        <v>0.63625000000000398</v>
      </c>
      <c r="H27" s="3">
        <f>'Shares outside an ISA'!N393</f>
        <v>0.76500000000000001</v>
      </c>
      <c r="I27" s="3">
        <f>'Shares outside an ISA'!O393</f>
        <v>1.0299999999999967</v>
      </c>
    </row>
    <row r="28" spans="1:9">
      <c r="B28" t="s">
        <v>165</v>
      </c>
      <c r="C28" s="3">
        <f>'Shares outside an ISA'!I418</f>
        <v>0.25000000000000117</v>
      </c>
      <c r="D28" s="3">
        <f>'Shares outside an ISA'!J418</f>
        <v>0.37874999999999714</v>
      </c>
      <c r="E28" s="3">
        <f>'Shares outside an ISA'!K418</f>
        <v>0.44312499999999516</v>
      </c>
      <c r="F28" s="3">
        <f>'Shares outside an ISA'!L418</f>
        <v>0.50750000000000062</v>
      </c>
      <c r="G28" s="3">
        <f>'Shares outside an ISA'!M418</f>
        <v>0.63625000000000398</v>
      </c>
      <c r="H28" s="3">
        <f>'Shares outside an ISA'!N418</f>
        <v>0.76500000000000001</v>
      </c>
      <c r="I28" s="3">
        <f>'Shares outside an ISA'!O418</f>
        <v>1.0299999999999967</v>
      </c>
    </row>
  </sheetData>
  <pageMargins left="0.70866141732283472" right="0.70866141732283472" top="0.74803149606299213" bottom="0.74803149606299213" header="0.31496062992125984" footer="0.31496062992125984"/>
  <pageSetup paperSize="9" fitToHeight="10" orientation="landscape" r:id="rId1"/>
  <headerFooter>
    <oddHeader>&amp;A</oddHeader>
  </headerFooter>
</worksheet>
</file>

<file path=xl/worksheets/sheet36.xml><?xml version="1.0" encoding="utf-8"?>
<worksheet xmlns="http://schemas.openxmlformats.org/spreadsheetml/2006/main" xmlns:r="http://schemas.openxmlformats.org/officeDocument/2006/relationships">
  <sheetPr>
    <tabColor rgb="FFFF0000"/>
    <pageSetUpPr fitToPage="1"/>
  </sheetPr>
  <dimension ref="A1:I32"/>
  <sheetViews>
    <sheetView workbookViewId="0"/>
  </sheetViews>
  <sheetFormatPr defaultRowHeight="15"/>
  <cols>
    <col min="1" max="1" width="33.28515625" customWidth="1"/>
    <col min="2" max="2" width="11.5703125" bestFit="1" customWidth="1"/>
  </cols>
  <sheetData>
    <row r="1" spans="1:9">
      <c r="A1" s="19" t="s">
        <v>246</v>
      </c>
    </row>
    <row r="2" spans="1:9">
      <c r="C2" s="3">
        <v>0</v>
      </c>
      <c r="D2" s="4">
        <v>5.0000000000000001E-3</v>
      </c>
      <c r="E2" s="4">
        <v>7.4999999999999997E-3</v>
      </c>
      <c r="F2" s="3">
        <v>0.01</v>
      </c>
      <c r="G2" s="4">
        <v>1.4999999999999999E-2</v>
      </c>
      <c r="H2" s="3">
        <v>0.02</v>
      </c>
      <c r="I2" s="3">
        <v>0.03</v>
      </c>
    </row>
    <row r="3" spans="1:9">
      <c r="A3" t="s">
        <v>184</v>
      </c>
      <c r="C3" s="3"/>
      <c r="D3" s="4"/>
      <c r="E3" s="4"/>
      <c r="F3" s="3"/>
      <c r="G3" s="4"/>
      <c r="H3" s="3"/>
      <c r="I3" s="3"/>
    </row>
    <row r="4" spans="1:9">
      <c r="A4" t="s">
        <v>183</v>
      </c>
      <c r="B4" t="s">
        <v>162</v>
      </c>
      <c r="C4">
        <v>100</v>
      </c>
      <c r="D4" t="s">
        <v>18</v>
      </c>
      <c r="E4" t="s">
        <v>18</v>
      </c>
      <c r="F4" t="s">
        <v>18</v>
      </c>
      <c r="G4" t="s">
        <v>18</v>
      </c>
      <c r="H4" t="s">
        <v>18</v>
      </c>
      <c r="I4" t="s">
        <v>18</v>
      </c>
    </row>
    <row r="5" spans="1:9">
      <c r="A5" t="s">
        <v>182</v>
      </c>
      <c r="B5" t="s">
        <v>163</v>
      </c>
      <c r="C5" s="9">
        <f>ISAs!B46</f>
        <v>100</v>
      </c>
      <c r="D5" s="9">
        <f>ISAs!C46</f>
        <v>100.50251256281406</v>
      </c>
      <c r="E5" s="9">
        <f>ISAs!D46</f>
        <v>100.75566750629723</v>
      </c>
      <c r="F5" s="9">
        <f>ISAs!E46</f>
        <v>101.010101010101</v>
      </c>
      <c r="G5" s="9">
        <f>ISAs!F46</f>
        <v>101.52284263959392</v>
      </c>
      <c r="H5" s="9">
        <f>ISAs!G46</f>
        <v>102.04081632653062</v>
      </c>
      <c r="I5" s="9">
        <f>ISAs!H46</f>
        <v>103.09278350515463</v>
      </c>
    </row>
    <row r="6" spans="1:9">
      <c r="B6" t="s">
        <v>164</v>
      </c>
      <c r="C6" s="9">
        <f>ISAs!B63</f>
        <v>100</v>
      </c>
      <c r="D6" s="9">
        <f>ISAs!C63</f>
        <v>105.14029532103552</v>
      </c>
      <c r="E6" s="9">
        <f>ISAs!D63</f>
        <v>107.81888732193859</v>
      </c>
      <c r="F6" s="9">
        <f>ISAs!E63</f>
        <v>110.57273553218792</v>
      </c>
      <c r="G6" s="9">
        <f>ISAs!F63</f>
        <v>116.31552761726883</v>
      </c>
      <c r="H6" s="9">
        <f>ISAs!G63</f>
        <v>122.38811420114111</v>
      </c>
      <c r="I6" s="9">
        <f>ISAs!H63</f>
        <v>135.60717144022652</v>
      </c>
    </row>
    <row r="7" spans="1:9">
      <c r="B7" t="s">
        <v>165</v>
      </c>
      <c r="C7" s="9">
        <f>ISAs!B80</f>
        <v>100</v>
      </c>
      <c r="D7" s="9">
        <f>ISAs!C80</f>
        <v>113.35038024717272</v>
      </c>
      <c r="E7" s="9">
        <f>ISAs!D80</f>
        <v>120.70829459640287</v>
      </c>
      <c r="F7" s="9">
        <f>ISAs!E80</f>
        <v>128.56422466624971</v>
      </c>
      <c r="G7" s="9">
        <f>ISAs!F80</f>
        <v>145.91308427283235</v>
      </c>
      <c r="H7" s="9">
        <f>ISAs!G80</f>
        <v>165.70976739044704</v>
      </c>
      <c r="I7" s="9">
        <f>ISAs!H80</f>
        <v>214.14436130009952</v>
      </c>
    </row>
    <row r="8" spans="1:9">
      <c r="A8" t="s">
        <v>134</v>
      </c>
      <c r="B8" t="s">
        <v>164</v>
      </c>
      <c r="C8" s="9">
        <f>'Employee pension contributions'!B310</f>
        <v>94.117647058823536</v>
      </c>
      <c r="D8" s="9">
        <f>'Employee pension contributions'!C310</f>
        <v>98.955572066856973</v>
      </c>
      <c r="E8" s="9">
        <f>'Employee pension contributions'!D310</f>
        <v>101.4765998324128</v>
      </c>
      <c r="F8" s="9">
        <f>'Employee pension contributions'!E310</f>
        <v>104.06845697147098</v>
      </c>
      <c r="G8" s="9">
        <f>'Employee pension contributions'!F310</f>
        <v>109.47343775742948</v>
      </c>
      <c r="H8" s="9">
        <f>'Employee pension contributions'!G310</f>
        <v>115.18881336577986</v>
      </c>
      <c r="I8" s="9">
        <f>'Employee pension contributions'!H310</f>
        <v>127.63027900256611</v>
      </c>
    </row>
    <row r="9" spans="1:9">
      <c r="B9" t="s">
        <v>165</v>
      </c>
      <c r="C9" s="9">
        <f>'Employee pension contributions'!B331</f>
        <v>94.117647058823536</v>
      </c>
      <c r="D9" s="9">
        <f>'Employee pension contributions'!C331</f>
        <v>106.68271082086844</v>
      </c>
      <c r="E9" s="9">
        <f>'Employee pension contributions'!D331</f>
        <v>113.60780667896739</v>
      </c>
      <c r="F9" s="9">
        <f>'Employee pension contributions'!E331</f>
        <v>121.00162321529385</v>
      </c>
      <c r="G9" s="9">
        <f>'Employee pension contributions'!F331</f>
        <v>137.32996166854812</v>
      </c>
      <c r="H9" s="9">
        <f>'Employee pension contributions'!G331</f>
        <v>155.96213401453841</v>
      </c>
      <c r="I9" s="9">
        <f>'Employee pension contributions'!H331</f>
        <v>201.54763416479958</v>
      </c>
    </row>
    <row r="10" spans="1:9">
      <c r="A10" t="s">
        <v>135</v>
      </c>
      <c r="B10" t="s">
        <v>164</v>
      </c>
      <c r="C10" s="9">
        <f>'Employer pension contributions'!B350</f>
        <v>70.298769771528981</v>
      </c>
      <c r="D10" s="9">
        <f>'Employer pension contributions'!C350</f>
        <v>73.912334144840429</v>
      </c>
      <c r="E10" s="9">
        <f>'Employer pension contributions'!D350</f>
        <v>75.795351368673863</v>
      </c>
      <c r="F10" s="9">
        <f>'Employer pension contributions'!E350</f>
        <v>77.731272781854415</v>
      </c>
      <c r="G10" s="9">
        <f>'Employer pension contributions'!F350</f>
        <v>81.768384968203023</v>
      </c>
      <c r="H10" s="9">
        <f>'Employer pension contributions'!G350</f>
        <v>86.037338629976162</v>
      </c>
      <c r="I10" s="9">
        <f>'Employer pension contributions'!H350</f>
        <v>95.330173244447451</v>
      </c>
    </row>
    <row r="11" spans="1:9">
      <c r="B11" t="s">
        <v>165</v>
      </c>
      <c r="C11" s="9">
        <f>'Employer pension contributions'!B375</f>
        <v>70.298769771528995</v>
      </c>
      <c r="D11" s="9">
        <f>'Employer pension contributions'!C375</f>
        <v>79.683922845112633</v>
      </c>
      <c r="E11" s="9">
        <f>'Employer pension contributions'!D375</f>
        <v>84.85644611346423</v>
      </c>
      <c r="F11" s="9">
        <f>'Employer pension contributions'!E375</f>
        <v>90.379068306678164</v>
      </c>
      <c r="G11" s="9">
        <f>'Employer pension contributions'!F375</f>
        <v>102.5751031794955</v>
      </c>
      <c r="H11" s="9">
        <f>'Employer pension contributions'!G375</f>
        <v>116.49192786674661</v>
      </c>
      <c r="I11" s="9">
        <f>'Employer pension contributions'!H375</f>
        <v>150.54085152906816</v>
      </c>
    </row>
    <row r="12" spans="1:9">
      <c r="A12" t="s">
        <v>137</v>
      </c>
      <c r="B12" t="s">
        <v>163</v>
      </c>
      <c r="C12" s="9">
        <f>'Shares outside an ISA'!B294</f>
        <v>100.34383954154728</v>
      </c>
      <c r="D12" s="9">
        <f>'Shares outside an ISA'!C294</f>
        <v>100.84982246169176</v>
      </c>
      <c r="E12" s="9">
        <f>'Shares outside an ISA'!D294</f>
        <v>101.10473231930273</v>
      </c>
      <c r="F12" s="9">
        <f>'Shares outside an ISA'!E294</f>
        <v>101.36093407197725</v>
      </c>
      <c r="G12" s="9">
        <f>'Shares outside an ISA'!F294</f>
        <v>101.87725274693307</v>
      </c>
      <c r="H12" s="9">
        <f>'Shares outside an ISA'!G294</f>
        <v>102.39885846618091</v>
      </c>
      <c r="I12" s="9">
        <f>'Shares outside an ISA'!H294</f>
        <v>103.44142716323435</v>
      </c>
    </row>
    <row r="13" spans="1:9">
      <c r="B13" t="s">
        <v>164</v>
      </c>
      <c r="C13" s="9">
        <f>'Shares outside an ISA'!B319</f>
        <v>102.85075828899524</v>
      </c>
      <c r="D13" s="9">
        <f>'Shares outside an ISA'!C319</f>
        <v>108.21770909226846</v>
      </c>
      <c r="E13" s="9">
        <f>'Shares outside an ISA'!D319</f>
        <v>111.0170393837701</v>
      </c>
      <c r="F13" s="9">
        <f>'Shares outside an ISA'!E319</f>
        <v>113.89688044959756</v>
      </c>
      <c r="G13" s="9">
        <f>'Shares outside an ISA'!F319</f>
        <v>119.90843861338989</v>
      </c>
      <c r="H13" s="9">
        <f>'Shares outside an ISA'!G319</f>
        <v>126.27399426866643</v>
      </c>
      <c r="I13" s="9">
        <f>'Shares outside an ISA'!H319</f>
        <v>139.9457326079565</v>
      </c>
    </row>
    <row r="14" spans="1:9">
      <c r="B14" t="s">
        <v>165</v>
      </c>
      <c r="C14" s="9">
        <f>'Shares outside an ISA'!B344</f>
        <v>105.31132195609739</v>
      </c>
      <c r="D14" s="9">
        <f>'Shares outside an ISA'!C344</f>
        <v>119.71836881209974</v>
      </c>
      <c r="E14" s="9">
        <f>'Shares outside an ISA'!D344</f>
        <v>127.68724978515647</v>
      </c>
      <c r="F14" s="9">
        <f>'Shares outside an ISA'!E344</f>
        <v>136.21741665782056</v>
      </c>
      <c r="G14" s="9">
        <f>'Shares outside an ISA'!F344</f>
        <v>155.13360047778042</v>
      </c>
      <c r="H14" s="9">
        <f>'Shares outside an ISA'!G344</f>
        <v>176.84689241892869</v>
      </c>
      <c r="I14" s="9">
        <f>'Shares outside an ISA'!H344</f>
        <v>229.71606079360575</v>
      </c>
    </row>
    <row r="15" spans="1:9">
      <c r="A15" t="s">
        <v>187</v>
      </c>
      <c r="B15" t="s">
        <v>163</v>
      </c>
      <c r="C15" s="9">
        <f>'Shares outside an ISA'!B369</f>
        <v>100</v>
      </c>
      <c r="D15" s="9">
        <f>'Shares outside an ISA'!C369</f>
        <v>100.50251256281406</v>
      </c>
      <c r="E15" s="9">
        <f>'Shares outside an ISA'!D369</f>
        <v>100.75566750629723</v>
      </c>
      <c r="F15" s="9">
        <f>'Shares outside an ISA'!E369</f>
        <v>101.010101010101</v>
      </c>
      <c r="G15" s="9">
        <f>'Shares outside an ISA'!F369</f>
        <v>101.52284263959392</v>
      </c>
      <c r="H15" s="9">
        <f>'Shares outside an ISA'!G369</f>
        <v>102.04081632653062</v>
      </c>
      <c r="I15" s="9">
        <f>'Shares outside an ISA'!H369</f>
        <v>103.09278350515463</v>
      </c>
    </row>
    <row r="16" spans="1:9">
      <c r="B16" t="s">
        <v>164</v>
      </c>
      <c r="C16" s="9">
        <f>'Shares outside an ISA'!B394</f>
        <v>100</v>
      </c>
      <c r="D16" s="9">
        <f>'Shares outside an ISA'!C394</f>
        <v>105.14029532103552</v>
      </c>
      <c r="E16" s="9">
        <f>'Shares outside an ISA'!D394</f>
        <v>107.81888732193859</v>
      </c>
      <c r="F16" s="9">
        <f>'Shares outside an ISA'!E394</f>
        <v>110.57273553218792</v>
      </c>
      <c r="G16" s="9">
        <f>'Shares outside an ISA'!F394</f>
        <v>116.31552761726883</v>
      </c>
      <c r="H16" s="9">
        <f>'Shares outside an ISA'!G394</f>
        <v>122.38811420114111</v>
      </c>
      <c r="I16" s="9">
        <f>'Shares outside an ISA'!H394</f>
        <v>135.60717144022652</v>
      </c>
    </row>
    <row r="17" spans="1:9">
      <c r="B17" t="s">
        <v>165</v>
      </c>
      <c r="C17" s="9">
        <f>'Shares outside an ISA'!B419</f>
        <v>100</v>
      </c>
      <c r="D17" s="9">
        <f>'Shares outside an ISA'!C419</f>
        <v>113.35038024717272</v>
      </c>
      <c r="E17" s="9">
        <f>'Shares outside an ISA'!D419</f>
        <v>120.70829459640287</v>
      </c>
      <c r="F17" s="9">
        <f>'Shares outside an ISA'!E419</f>
        <v>128.56422466624971</v>
      </c>
      <c r="G17" s="9">
        <f>'Shares outside an ISA'!F419</f>
        <v>145.91308427283235</v>
      </c>
      <c r="H17" s="9">
        <f>'Shares outside an ISA'!G419</f>
        <v>165.70976739044704</v>
      </c>
      <c r="I17" s="9">
        <f>'Shares outside an ISA'!H419</f>
        <v>214.14436130009952</v>
      </c>
    </row>
    <row r="18" spans="1:9">
      <c r="A18" t="s">
        <v>186</v>
      </c>
      <c r="C18" s="3"/>
      <c r="D18" s="9"/>
      <c r="E18" s="9"/>
      <c r="F18" s="9"/>
      <c r="G18" s="9"/>
      <c r="H18" s="9"/>
      <c r="I18" s="9"/>
    </row>
    <row r="19" spans="1:9">
      <c r="A19" t="s">
        <v>183</v>
      </c>
      <c r="B19" t="s">
        <v>162</v>
      </c>
      <c r="C19">
        <v>100</v>
      </c>
      <c r="D19" t="s">
        <v>18</v>
      </c>
      <c r="E19" t="s">
        <v>18</v>
      </c>
      <c r="F19" t="s">
        <v>18</v>
      </c>
      <c r="G19" t="s">
        <v>18</v>
      </c>
      <c r="H19" t="s">
        <v>18</v>
      </c>
      <c r="I19" t="s">
        <v>18</v>
      </c>
    </row>
    <row r="20" spans="1:9">
      <c r="A20" t="s">
        <v>182</v>
      </c>
      <c r="B20" t="s">
        <v>163</v>
      </c>
      <c r="C20" s="9">
        <f>ISAs!B46</f>
        <v>100</v>
      </c>
      <c r="D20" s="9">
        <f>ISAs!C46</f>
        <v>100.50251256281406</v>
      </c>
      <c r="E20" s="9">
        <f>ISAs!D46</f>
        <v>100.75566750629723</v>
      </c>
      <c r="F20" s="9">
        <f>ISAs!E46</f>
        <v>101.010101010101</v>
      </c>
      <c r="G20" s="9">
        <f>ISAs!F46</f>
        <v>101.52284263959392</v>
      </c>
      <c r="H20" s="9">
        <f>ISAs!G46</f>
        <v>102.04081632653062</v>
      </c>
      <c r="I20" s="9">
        <f>ISAs!H46</f>
        <v>103.09278350515463</v>
      </c>
    </row>
    <row r="21" spans="1:9">
      <c r="B21" t="s">
        <v>164</v>
      </c>
      <c r="C21" s="9">
        <f>ISAs!B63</f>
        <v>100</v>
      </c>
      <c r="D21" s="9">
        <f>ISAs!C63</f>
        <v>105.14029532103552</v>
      </c>
      <c r="E21" s="9">
        <f>ISAs!D63</f>
        <v>107.81888732193859</v>
      </c>
      <c r="F21" s="9">
        <f>ISAs!E63</f>
        <v>110.57273553218792</v>
      </c>
      <c r="G21" s="9">
        <f>ISAs!F63</f>
        <v>116.31552761726883</v>
      </c>
      <c r="H21" s="9">
        <f>ISAs!G63</f>
        <v>122.38811420114111</v>
      </c>
      <c r="I21" s="9">
        <f>ISAs!H63</f>
        <v>135.60717144022652</v>
      </c>
    </row>
    <row r="22" spans="1:9">
      <c r="B22" t="s">
        <v>165</v>
      </c>
      <c r="C22" s="9">
        <f>ISAs!B80</f>
        <v>100</v>
      </c>
      <c r="D22" s="9">
        <f>ISAs!C80</f>
        <v>113.35038024717272</v>
      </c>
      <c r="E22" s="9">
        <f>ISAs!D80</f>
        <v>120.70829459640287</v>
      </c>
      <c r="F22" s="9">
        <f>ISAs!E80</f>
        <v>128.56422466624971</v>
      </c>
      <c r="G22" s="9">
        <f>ISAs!F80</f>
        <v>145.91308427283235</v>
      </c>
      <c r="H22" s="9">
        <f>ISAs!G80</f>
        <v>165.70976739044704</v>
      </c>
      <c r="I22" s="9">
        <f>ISAs!H80</f>
        <v>214.14436130009952</v>
      </c>
    </row>
    <row r="23" spans="1:9">
      <c r="A23" t="s">
        <v>134</v>
      </c>
      <c r="B23" t="s">
        <v>164</v>
      </c>
      <c r="C23" s="9">
        <f>'Employee pension contributions'!I310</f>
        <v>85.714285714285722</v>
      </c>
      <c r="D23" s="9">
        <f>'Employee pension contributions'!J310</f>
        <v>90.120253132316165</v>
      </c>
      <c r="E23" s="9">
        <f>'Employee pension contributions'!K310</f>
        <v>92.416189133090228</v>
      </c>
      <c r="F23" s="9">
        <f>'Employee pension contributions'!L310</f>
        <v>94.776630456161058</v>
      </c>
      <c r="G23" s="9">
        <f>'Employee pension contributions'!M310</f>
        <v>99.699023671944715</v>
      </c>
      <c r="H23" s="9">
        <f>'Employee pension contributions'!N310</f>
        <v>104.90409788669237</v>
      </c>
      <c r="I23" s="9">
        <f>'Employee pension contributions'!O310</f>
        <v>116.234718377337</v>
      </c>
    </row>
    <row r="24" spans="1:9">
      <c r="B24" t="s">
        <v>165</v>
      </c>
      <c r="C24" s="9">
        <f>'Employee pension contributions'!I331</f>
        <v>85.714285714285722</v>
      </c>
      <c r="D24" s="9">
        <f>'Employee pension contributions'!J331</f>
        <v>97.157468783290909</v>
      </c>
      <c r="E24" s="9">
        <f>'Employee pension contributions'!K331</f>
        <v>103.46425251120243</v>
      </c>
      <c r="F24" s="9">
        <f>'Employee pension contributions'!L331</f>
        <v>110.19790685678548</v>
      </c>
      <c r="G24" s="9">
        <f>'Employee pension contributions'!M331</f>
        <v>125.06835794814202</v>
      </c>
      <c r="H24" s="9">
        <f>'Employee pension contributions'!N331</f>
        <v>142.03694347752605</v>
      </c>
      <c r="I24" s="9">
        <f>'Employee pension contributions'!O331</f>
        <v>183.55230968579957</v>
      </c>
    </row>
    <row r="25" spans="1:9">
      <c r="A25" t="s">
        <v>135</v>
      </c>
      <c r="B25" t="s">
        <v>164</v>
      </c>
      <c r="C25" s="9">
        <f>'Employer pension contributions'!I350</f>
        <v>72.809440120512164</v>
      </c>
      <c r="D25" s="9">
        <f>'Employer pension contributions'!J350</f>
        <v>76.55206036429901</v>
      </c>
      <c r="E25" s="9">
        <f>'Employer pension contributions'!K350</f>
        <v>78.502328203269343</v>
      </c>
      <c r="F25" s="9">
        <f>'Employer pension contributions'!L350</f>
        <v>80.507389666920631</v>
      </c>
      <c r="G25" s="9">
        <f>'Employer pension contributions'!M350</f>
        <v>84.688684431353138</v>
      </c>
      <c r="H25" s="9">
        <f>'Employer pension contributions'!N350</f>
        <v>89.110100723903869</v>
      </c>
      <c r="I25" s="9">
        <f>'Employer pension contributions'!O350</f>
        <v>98.734822288892005</v>
      </c>
    </row>
    <row r="26" spans="1:9">
      <c r="B26" t="s">
        <v>165</v>
      </c>
      <c r="C26" s="9">
        <f>'Employer pension contributions'!I375</f>
        <v>72.809440120512164</v>
      </c>
      <c r="D26" s="9">
        <f>'Employer pension contributions'!J375</f>
        <v>82.529777232438079</v>
      </c>
      <c r="E26" s="9">
        <f>'Employer pension contributions'!K375</f>
        <v>87.887033474659347</v>
      </c>
      <c r="F26" s="9">
        <f>'Employer pension contributions'!L375</f>
        <v>93.606892174773833</v>
      </c>
      <c r="G26" s="9">
        <f>'Employer pension contributions'!M375</f>
        <v>106.23849972162031</v>
      </c>
      <c r="H26" s="9">
        <f>'Employer pension contributions'!N375</f>
        <v>120.65235386198754</v>
      </c>
      <c r="I26" s="9">
        <f>'Employer pension contributions'!O375</f>
        <v>155.91731051224914</v>
      </c>
    </row>
    <row r="27" spans="1:9">
      <c r="A27" t="s">
        <v>137</v>
      </c>
      <c r="B27" t="s">
        <v>163</v>
      </c>
      <c r="C27" s="9">
        <f>'Shares outside an ISA'!I294</f>
        <v>101.27729310261724</v>
      </c>
      <c r="D27" s="9">
        <f>'Shares outside an ISA'!J294</f>
        <v>101.66340037753641</v>
      </c>
      <c r="E27" s="9">
        <f>'Shares outside an ISA'!K294</f>
        <v>101.85756011344813</v>
      </c>
      <c r="F27" s="9">
        <f>'Shares outside an ISA'!L294</f>
        <v>102.05246289233155</v>
      </c>
      <c r="G27" s="9">
        <f>'Shares outside an ISA'!M294</f>
        <v>102.44451470616556</v>
      </c>
      <c r="H27" s="9">
        <f>'Shares outside an ISA'!N294</f>
        <v>102.83959040359596</v>
      </c>
      <c r="I27" s="9">
        <f>'Shares outside an ISA'!O294</f>
        <v>103.63613894163531</v>
      </c>
    </row>
    <row r="28" spans="1:9">
      <c r="B28" t="s">
        <v>164</v>
      </c>
      <c r="C28" s="9">
        <f>'Shares outside an ISA'!I319</f>
        <v>112.62301588017256</v>
      </c>
      <c r="D28" s="9">
        <f>'Shares outside an ISA'!J319</f>
        <v>117.0754896719816</v>
      </c>
      <c r="E28" s="9">
        <f>'Shares outside an ISA'!K319</f>
        <v>119.37500653933924</v>
      </c>
      <c r="F28" s="9">
        <f>'Shares outside an ISA'!L319</f>
        <v>121.72496701739067</v>
      </c>
      <c r="G28" s="9">
        <f>'Shares outside an ISA'!M319</f>
        <v>126.58118561519058</v>
      </c>
      <c r="H28" s="9">
        <f>'Shares outside an ISA'!N319</f>
        <v>131.65442169830166</v>
      </c>
      <c r="I28" s="9">
        <f>'Shares outside an ISA'!O319</f>
        <v>142.47817102921664</v>
      </c>
    </row>
    <row r="29" spans="1:9">
      <c r="B29" t="s">
        <v>165</v>
      </c>
      <c r="C29" s="9">
        <f>'Shares outside an ISA'!I344</f>
        <v>131.17179833903688</v>
      </c>
      <c r="D29" s="9">
        <f>'Shares outside an ISA'!J344</f>
        <v>144.75637315323416</v>
      </c>
      <c r="E29" s="9">
        <f>'Shares outside an ISA'!K344</f>
        <v>152.10319458004992</v>
      </c>
      <c r="F29" s="9">
        <f>'Shares outside an ISA'!L344</f>
        <v>159.84860342410718</v>
      </c>
      <c r="G29" s="9">
        <f>'Shares outside an ISA'!M344</f>
        <v>176.63037885884455</v>
      </c>
      <c r="H29" s="9">
        <f>'Shares outside an ISA'!N344</f>
        <v>195.3079456905399</v>
      </c>
      <c r="I29" s="9">
        <f>'Shares outside an ISA'!O344</f>
        <v>239.3867395091097</v>
      </c>
    </row>
    <row r="30" spans="1:9">
      <c r="A30" t="s">
        <v>187</v>
      </c>
      <c r="B30" t="s">
        <v>163</v>
      </c>
      <c r="C30" s="9">
        <f>'Shares outside an ISA'!I369</f>
        <v>100.73349633251834</v>
      </c>
      <c r="D30" s="9">
        <f>'Shares outside an ISA'!J369</f>
        <v>101.11546060301137</v>
      </c>
      <c r="E30" s="9">
        <f>'Shares outside an ISA'!K369</f>
        <v>101.30753105924153</v>
      </c>
      <c r="F30" s="9">
        <f>'Shares outside an ISA'!L369</f>
        <v>101.50033258604122</v>
      </c>
      <c r="G30" s="9">
        <f>'Shares outside an ISA'!M369</f>
        <v>101.88814561101975</v>
      </c>
      <c r="H30" s="9">
        <f>'Shares outside an ISA'!N369</f>
        <v>102.27893351869322</v>
      </c>
      <c r="I30" s="9">
        <f>'Shares outside an ISA'!O369</f>
        <v>103.09278350515463</v>
      </c>
    </row>
    <row r="31" spans="1:9">
      <c r="B31" t="s">
        <v>164</v>
      </c>
      <c r="C31" s="9">
        <f>'Shares outside an ISA'!I394</f>
        <v>107.58186784279262</v>
      </c>
      <c r="D31" s="9">
        <f>'Shares outside an ISA'!J394</f>
        <v>111.73150407148107</v>
      </c>
      <c r="E31" s="9">
        <f>'Shares outside an ISA'!K394</f>
        <v>113.87209584057632</v>
      </c>
      <c r="F31" s="9">
        <f>'Shares outside an ISA'!L394</f>
        <v>116.05788531404293</v>
      </c>
      <c r="G31" s="9">
        <f>'Shares outside an ISA'!M394</f>
        <v>120.56925585256822</v>
      </c>
      <c r="H31" s="9">
        <f>'Shares outside an ISA'!N394</f>
        <v>125.27427819135859</v>
      </c>
      <c r="I31" s="9">
        <f>'Shares outside an ISA'!O394</f>
        <v>135.60717144022652</v>
      </c>
    </row>
    <row r="32" spans="1:9">
      <c r="B32" t="s">
        <v>165</v>
      </c>
      <c r="C32" s="9">
        <f>'Shares outside an ISA'!I419</f>
        <v>120.04600192004919</v>
      </c>
      <c r="D32" s="9">
        <f>'Shares outside an ISA'!J419</f>
        <v>131.95902943562655</v>
      </c>
      <c r="E32" s="9">
        <f>'Shares outside an ISA'!K419</f>
        <v>138.37042823609892</v>
      </c>
      <c r="F32" s="9">
        <f>'Shares outside an ISA'!L419</f>
        <v>145.10642169519318</v>
      </c>
      <c r="G32" s="9">
        <f>'Shares outside an ISA'!M419</f>
        <v>159.62152335117702</v>
      </c>
      <c r="H32" s="9">
        <f>'Shares outside an ISA'!N419</f>
        <v>175.65267690813621</v>
      </c>
      <c r="I32" s="9">
        <f>'Shares outside an ISA'!O419</f>
        <v>214.14436130009952</v>
      </c>
    </row>
  </sheetData>
  <pageMargins left="0.70866141732283472" right="0.70866141732283472" top="0.74803149606299213" bottom="0.74803149606299213" header="0.31496062992125984" footer="0.31496062992125984"/>
  <pageSetup paperSize="9" scale="96" fitToHeight="10" orientation="landscape" r:id="rId1"/>
  <headerFooter>
    <oddHeader>&amp;A</oddHead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80"/>
  <sheetViews>
    <sheetView workbookViewId="0"/>
  </sheetViews>
  <sheetFormatPr defaultRowHeight="15"/>
  <cols>
    <col min="1" max="1" width="72.42578125" style="7" customWidth="1"/>
    <col min="4" max="4" width="10.42578125" customWidth="1"/>
    <col min="6" max="6" width="13.42578125" bestFit="1" customWidth="1"/>
    <col min="7" max="7" width="14.28515625" bestFit="1" customWidth="1"/>
    <col min="9" max="9" width="9.7109375" bestFit="1" customWidth="1"/>
  </cols>
  <sheetData>
    <row r="1" spans="1:6" s="19" customFormat="1">
      <c r="A1" s="19" t="s">
        <v>277</v>
      </c>
    </row>
    <row r="2" spans="1:6">
      <c r="A2" s="7" t="s">
        <v>70</v>
      </c>
      <c r="B2" t="str">
        <f>SelectedSystemName</f>
        <v>2015-16</v>
      </c>
    </row>
    <row r="3" spans="1:6">
      <c r="A3" s="7" t="s">
        <v>2</v>
      </c>
      <c r="B3" s="14">
        <f>INDEX(SystemParamValues,MATCH("RealReturn",ParamNames,0),MATCH($B$2,SystemNames,0))</f>
        <v>0.03</v>
      </c>
      <c r="F3" s="2"/>
    </row>
    <row r="4" spans="1:6">
      <c r="A4" s="7" t="s">
        <v>0</v>
      </c>
      <c r="B4" s="14">
        <f>INDEX(SystemParamValues,MATCH("Inflation",ParamNames,0),MATCH($B$2,SystemNames,0))</f>
        <v>0.02</v>
      </c>
      <c r="F4" s="2"/>
    </row>
    <row r="5" spans="1:6">
      <c r="A5" s="7" t="s">
        <v>260</v>
      </c>
      <c r="B5" t="s">
        <v>18</v>
      </c>
      <c r="F5" s="2"/>
    </row>
    <row r="6" spans="1:6">
      <c r="A6" s="7" t="s">
        <v>270</v>
      </c>
      <c r="B6" t="s">
        <v>18</v>
      </c>
    </row>
    <row r="7" spans="1:6">
      <c r="A7" s="7" t="s">
        <v>10</v>
      </c>
      <c r="B7" t="s">
        <v>18</v>
      </c>
    </row>
    <row r="8" spans="1:6">
      <c r="A8" s="7" t="s">
        <v>3</v>
      </c>
      <c r="B8" s="14">
        <f>INDEX(SystemParamValues,MATCH("Horizon",ParamNames,0),MATCH($B$2,SystemNames,0))</f>
        <v>1</v>
      </c>
      <c r="F8" s="2"/>
    </row>
    <row r="9" spans="1:6">
      <c r="F9" s="2"/>
    </row>
    <row r="10" spans="1:6">
      <c r="A10" s="2" t="s">
        <v>280</v>
      </c>
      <c r="F10" s="2"/>
    </row>
    <row r="12" spans="1:6">
      <c r="A12" s="2" t="s">
        <v>282</v>
      </c>
    </row>
    <row r="13" spans="1:6">
      <c r="A13" s="7" t="s">
        <v>173</v>
      </c>
      <c r="B13" s="14">
        <f>INDEX(SystemParamValues,MATCH("UnivCredAssumedRoR",ParamNames,0),MATCH($B$2,SystemNames,0))</f>
        <v>0.20880000000000001</v>
      </c>
      <c r="C13" s="14">
        <f>INDEX(SystemParamValues,MATCH("UnivCredAssumedRoR",ParamNames,0),MATCH($B$2,SystemNames,0))</f>
        <v>0.20880000000000001</v>
      </c>
      <c r="D13" s="14">
        <f>INDEX(SystemParamValues,MATCH("UnivCredAssumedRoR",ParamNames,0),MATCH($B$2,SystemNames,0))</f>
        <v>0.20880000000000001</v>
      </c>
      <c r="E13" t="s">
        <v>172</v>
      </c>
    </row>
    <row r="14" spans="1:6">
      <c r="A14" s="7" t="s">
        <v>3</v>
      </c>
      <c r="B14" s="13">
        <v>1</v>
      </c>
      <c r="C14" s="13">
        <v>10</v>
      </c>
      <c r="D14" s="13">
        <v>25</v>
      </c>
    </row>
    <row r="15" spans="1:6">
      <c r="A15" s="7" t="s">
        <v>251</v>
      </c>
      <c r="B15" s="1">
        <f>1</f>
        <v>1</v>
      </c>
      <c r="C15" s="1">
        <f>1</f>
        <v>1</v>
      </c>
      <c r="D15" s="1">
        <f>1</f>
        <v>1</v>
      </c>
    </row>
    <row r="16" spans="1:6">
      <c r="A16" s="7" t="s">
        <v>250</v>
      </c>
      <c r="B16" s="1">
        <f>(1+$B$3)*(1+$B$4)-1</f>
        <v>5.0599999999999978E-2</v>
      </c>
      <c r="C16" s="1">
        <f>(1+$B$3)*(1+$B$4)-1</f>
        <v>5.0599999999999978E-2</v>
      </c>
      <c r="D16" s="1">
        <f>(1+$B$3)*(1+$B$4)-1</f>
        <v>5.0599999999999978E-2</v>
      </c>
    </row>
    <row r="17" spans="1:8">
      <c r="A17" s="7" t="s">
        <v>254</v>
      </c>
      <c r="B17" s="1">
        <f>B15*((1+B16)^B14)</f>
        <v>1.0506</v>
      </c>
      <c r="C17" s="1">
        <f>C15*((1+C16)^C14)</f>
        <v>1.6382265673600411</v>
      </c>
      <c r="D17" s="1">
        <f>D15*((1+D16)^D14)</f>
        <v>3.4350646224686523</v>
      </c>
    </row>
    <row r="18" spans="1:8">
      <c r="A18" s="7" t="s">
        <v>258</v>
      </c>
      <c r="B18" s="1">
        <f>B17</f>
        <v>1.0506</v>
      </c>
      <c r="C18" s="1">
        <f>C17</f>
        <v>1.6382265673600411</v>
      </c>
      <c r="D18" s="1">
        <f>D17</f>
        <v>3.4350646224686523</v>
      </c>
    </row>
    <row r="19" spans="1:8">
      <c r="A19" s="7" t="s">
        <v>253</v>
      </c>
      <c r="B19" s="1">
        <f>1</f>
        <v>1</v>
      </c>
      <c r="C19" s="1">
        <f>1</f>
        <v>1</v>
      </c>
      <c r="D19" s="1">
        <f>1</f>
        <v>1</v>
      </c>
    </row>
    <row r="20" spans="1:8">
      <c r="A20" s="7" t="s">
        <v>11</v>
      </c>
      <c r="B20" s="1">
        <f>((1+$B$3)*(1+$B$4)-1)-B13</f>
        <v>-0.15820000000000004</v>
      </c>
      <c r="C20" s="1">
        <f>((1+$B$3)*(1+$B$4)-1)-C13</f>
        <v>-0.15820000000000004</v>
      </c>
      <c r="D20" s="1">
        <f>((1+$B$3)*(1+$B$4)-1)-D13</f>
        <v>-0.15820000000000004</v>
      </c>
    </row>
    <row r="21" spans="1:8">
      <c r="A21" s="7" t="s">
        <v>255</v>
      </c>
      <c r="B21" s="1">
        <f>B19*((1+B20)^B14)</f>
        <v>0.84179999999999999</v>
      </c>
      <c r="C21" s="1">
        <f>C19*((1+C20)^C14)</f>
        <v>0.17868545983691944</v>
      </c>
      <c r="D21" s="1">
        <f>D19*((1+D20)^D14)</f>
        <v>1.3496558308634277E-2</v>
      </c>
    </row>
    <row r="22" spans="1:8">
      <c r="A22" s="7" t="s">
        <v>257</v>
      </c>
      <c r="B22" s="1">
        <f>B21</f>
        <v>0.84179999999999999</v>
      </c>
      <c r="C22" s="1">
        <f>C21</f>
        <v>0.17868545983691944</v>
      </c>
      <c r="D22" s="1">
        <f>D21</f>
        <v>1.3496558308634277E-2</v>
      </c>
    </row>
    <row r="23" spans="1:8">
      <c r="A23" s="7" t="s">
        <v>256</v>
      </c>
      <c r="B23" s="1">
        <f>B22/((1+$B$4)^B14)</f>
        <v>0.82529411764705884</v>
      </c>
      <c r="C23" s="1">
        <f>C22/((1+$B$4)^C14)</f>
        <v>0.1465843131896272</v>
      </c>
      <c r="D23" s="1">
        <f>D22/((1+$B$4)^D14)</f>
        <v>8.2265689349975326E-3</v>
      </c>
    </row>
    <row r="24" spans="1:8">
      <c r="A24" s="7" t="s">
        <v>12</v>
      </c>
      <c r="B24" s="1">
        <f>B23^(1/B14)-1</f>
        <v>-0.17470588235294116</v>
      </c>
      <c r="C24" s="1">
        <f>C23^(1/C14)-1</f>
        <v>-0.17470588235294116</v>
      </c>
      <c r="D24" s="1">
        <f>D23^(1/D14)-1</f>
        <v>-0.17470588235294116</v>
      </c>
    </row>
    <row r="25" spans="1:8">
      <c r="A25" s="7" t="s">
        <v>5</v>
      </c>
      <c r="B25" s="1">
        <f>$B$3-B24</f>
        <v>0.20470588235294115</v>
      </c>
      <c r="C25" s="1">
        <f>$B$3-C24</f>
        <v>0.20470588235294115</v>
      </c>
      <c r="D25" s="1">
        <f>$B$3-D24</f>
        <v>0.20470588235294115</v>
      </c>
    </row>
    <row r="26" spans="1:8" s="17" customFormat="1">
      <c r="A26" s="17" t="s">
        <v>6</v>
      </c>
      <c r="B26" s="16">
        <f>B25/$B$3</f>
        <v>6.8235294117647056</v>
      </c>
      <c r="C26" s="16">
        <f>C25/$B$3</f>
        <v>6.8235294117647056</v>
      </c>
      <c r="D26" s="16">
        <f>D25/$B$3</f>
        <v>6.8235294117647056</v>
      </c>
    </row>
    <row r="27" spans="1:8" s="17" customFormat="1">
      <c r="A27" s="17" t="s">
        <v>13</v>
      </c>
      <c r="B27" s="18">
        <f>B18/B22*100</f>
        <v>124.80399144689952</v>
      </c>
      <c r="C27" s="18">
        <f>C18/C22*100</f>
        <v>916.82141840483189</v>
      </c>
      <c r="D27" s="18">
        <f>D18/D22*100</f>
        <v>25451.411714874801</v>
      </c>
    </row>
    <row r="29" spans="1:8">
      <c r="A29" t="s">
        <v>296</v>
      </c>
    </row>
    <row r="31" spans="1:8">
      <c r="A31" s="2" t="s">
        <v>283</v>
      </c>
    </row>
    <row r="32" spans="1:8">
      <c r="A32" s="7" t="s">
        <v>181</v>
      </c>
      <c r="B32" s="13">
        <v>0</v>
      </c>
      <c r="C32" s="13">
        <v>5.0000000000000001E-3</v>
      </c>
      <c r="D32" s="13">
        <v>7.4999999999999997E-3</v>
      </c>
      <c r="E32" s="13">
        <v>0.01</v>
      </c>
      <c r="F32" s="13">
        <v>1.4999999999999999E-2</v>
      </c>
      <c r="G32" s="13">
        <v>0.02</v>
      </c>
      <c r="H32" s="13">
        <v>0.03</v>
      </c>
    </row>
    <row r="33" spans="1:8">
      <c r="A33" s="7" t="s">
        <v>3</v>
      </c>
      <c r="B33" s="13">
        <v>1</v>
      </c>
      <c r="C33" s="13">
        <v>1</v>
      </c>
      <c r="D33" s="13">
        <v>1</v>
      </c>
      <c r="E33" s="13">
        <v>1</v>
      </c>
      <c r="F33" s="13">
        <v>1</v>
      </c>
      <c r="G33" s="13">
        <v>1</v>
      </c>
      <c r="H33" s="13">
        <v>1</v>
      </c>
    </row>
    <row r="34" spans="1:8">
      <c r="A34" s="7" t="s">
        <v>251</v>
      </c>
      <c r="B34" s="1">
        <f>1</f>
        <v>1</v>
      </c>
      <c r="C34" s="1">
        <f>1</f>
        <v>1</v>
      </c>
      <c r="D34" s="1">
        <f>1</f>
        <v>1</v>
      </c>
      <c r="E34" s="1">
        <f>1</f>
        <v>1</v>
      </c>
      <c r="F34" s="1">
        <f>1</f>
        <v>1</v>
      </c>
      <c r="G34" s="1">
        <f>1</f>
        <v>1</v>
      </c>
      <c r="H34" s="1">
        <f>1</f>
        <v>1</v>
      </c>
    </row>
    <row r="35" spans="1:8">
      <c r="A35" s="7" t="s">
        <v>250</v>
      </c>
      <c r="B35" s="1">
        <f t="shared" ref="B35:H35" si="0">(1+$B$3)*(1+$B$4)-1</f>
        <v>5.0599999999999978E-2</v>
      </c>
      <c r="C35" s="1">
        <f t="shared" si="0"/>
        <v>5.0599999999999978E-2</v>
      </c>
      <c r="D35" s="1">
        <f t="shared" si="0"/>
        <v>5.0599999999999978E-2</v>
      </c>
      <c r="E35" s="1">
        <f t="shared" si="0"/>
        <v>5.0599999999999978E-2</v>
      </c>
      <c r="F35" s="1">
        <f t="shared" si="0"/>
        <v>5.0599999999999978E-2</v>
      </c>
      <c r="G35" s="1">
        <f t="shared" si="0"/>
        <v>5.0599999999999978E-2</v>
      </c>
      <c r="H35" s="1">
        <f t="shared" si="0"/>
        <v>5.0599999999999978E-2</v>
      </c>
    </row>
    <row r="36" spans="1:8">
      <c r="A36" s="7" t="s">
        <v>254</v>
      </c>
      <c r="B36" s="1">
        <f t="shared" ref="B36:H36" si="1">B34*((1+B35)^B33)</f>
        <v>1.0506</v>
      </c>
      <c r="C36" s="1">
        <f t="shared" si="1"/>
        <v>1.0506</v>
      </c>
      <c r="D36" s="1">
        <f t="shared" si="1"/>
        <v>1.0506</v>
      </c>
      <c r="E36" s="1">
        <f t="shared" si="1"/>
        <v>1.0506</v>
      </c>
      <c r="F36" s="1">
        <f t="shared" si="1"/>
        <v>1.0506</v>
      </c>
      <c r="G36" s="1">
        <f t="shared" si="1"/>
        <v>1.0506</v>
      </c>
      <c r="H36" s="1">
        <f t="shared" si="1"/>
        <v>1.0506</v>
      </c>
    </row>
    <row r="37" spans="1:8">
      <c r="A37" s="7" t="s">
        <v>258</v>
      </c>
      <c r="B37" s="1">
        <f t="shared" ref="B37:H37" si="2">B36</f>
        <v>1.0506</v>
      </c>
      <c r="C37" s="1">
        <f t="shared" si="2"/>
        <v>1.0506</v>
      </c>
      <c r="D37" s="1">
        <f t="shared" si="2"/>
        <v>1.0506</v>
      </c>
      <c r="E37" s="1">
        <f t="shared" si="2"/>
        <v>1.0506</v>
      </c>
      <c r="F37" s="1">
        <f t="shared" si="2"/>
        <v>1.0506</v>
      </c>
      <c r="G37" s="1">
        <f t="shared" si="2"/>
        <v>1.0506</v>
      </c>
      <c r="H37" s="1">
        <f t="shared" si="2"/>
        <v>1.0506</v>
      </c>
    </row>
    <row r="38" spans="1:8">
      <c r="A38" s="7" t="s">
        <v>253</v>
      </c>
      <c r="B38" s="1">
        <f>1</f>
        <v>1</v>
      </c>
      <c r="C38" s="1">
        <f>1</f>
        <v>1</v>
      </c>
      <c r="D38" s="1">
        <f>1</f>
        <v>1</v>
      </c>
      <c r="E38" s="1">
        <f>1</f>
        <v>1</v>
      </c>
      <c r="F38" s="1">
        <f>1</f>
        <v>1</v>
      </c>
      <c r="G38" s="1">
        <f>1</f>
        <v>1</v>
      </c>
      <c r="H38" s="1">
        <f>1</f>
        <v>1</v>
      </c>
    </row>
    <row r="39" spans="1:8">
      <c r="A39" s="7" t="s">
        <v>11</v>
      </c>
      <c r="B39" s="1">
        <f t="shared" ref="B39:H39" si="3">((1+$B$3)*(1+$B$4)*(1-B32)-1)</f>
        <v>5.0599999999999978E-2</v>
      </c>
      <c r="C39" s="1">
        <f t="shared" si="3"/>
        <v>4.5347000000000026E-2</v>
      </c>
      <c r="D39" s="1">
        <f t="shared" si="3"/>
        <v>4.2720499999999939E-2</v>
      </c>
      <c r="E39" s="1">
        <f t="shared" si="3"/>
        <v>4.0094000000000074E-2</v>
      </c>
      <c r="F39" s="1">
        <f t="shared" si="3"/>
        <v>3.48409999999999E-2</v>
      </c>
      <c r="G39" s="1">
        <f t="shared" si="3"/>
        <v>2.9587999999999948E-2</v>
      </c>
      <c r="H39" s="1">
        <f t="shared" si="3"/>
        <v>1.9082000000000043E-2</v>
      </c>
    </row>
    <row r="40" spans="1:8">
      <c r="A40" s="7" t="s">
        <v>255</v>
      </c>
      <c r="B40" s="1">
        <f t="shared" ref="B40:H40" si="4">B38*((1+B39)^B33)</f>
        <v>1.0506</v>
      </c>
      <c r="C40" s="1">
        <f t="shared" si="4"/>
        <v>1.045347</v>
      </c>
      <c r="D40" s="1">
        <f t="shared" si="4"/>
        <v>1.0427204999999999</v>
      </c>
      <c r="E40" s="1">
        <f t="shared" si="4"/>
        <v>1.0400940000000001</v>
      </c>
      <c r="F40" s="1">
        <f t="shared" si="4"/>
        <v>1.0348409999999999</v>
      </c>
      <c r="G40" s="1">
        <f t="shared" si="4"/>
        <v>1.0295879999999999</v>
      </c>
      <c r="H40" s="1">
        <f t="shared" si="4"/>
        <v>1.019082</v>
      </c>
    </row>
    <row r="41" spans="1:8">
      <c r="A41" s="7" t="s">
        <v>257</v>
      </c>
      <c r="B41" s="1">
        <f t="shared" ref="B41:H41" si="5">B40</f>
        <v>1.0506</v>
      </c>
      <c r="C41" s="1">
        <f t="shared" si="5"/>
        <v>1.045347</v>
      </c>
      <c r="D41" s="1">
        <f t="shared" si="5"/>
        <v>1.0427204999999999</v>
      </c>
      <c r="E41" s="1">
        <f t="shared" si="5"/>
        <v>1.0400940000000001</v>
      </c>
      <c r="F41" s="1">
        <f t="shared" si="5"/>
        <v>1.0348409999999999</v>
      </c>
      <c r="G41" s="1">
        <f t="shared" si="5"/>
        <v>1.0295879999999999</v>
      </c>
      <c r="H41" s="1">
        <f t="shared" si="5"/>
        <v>1.019082</v>
      </c>
    </row>
    <row r="42" spans="1:8">
      <c r="A42" s="7" t="s">
        <v>256</v>
      </c>
      <c r="B42" s="1">
        <f t="shared" ref="B42:H42" si="6">B41/((1+$B$4)^B33)</f>
        <v>1.03</v>
      </c>
      <c r="C42" s="1">
        <f t="shared" si="6"/>
        <v>1.02485</v>
      </c>
      <c r="D42" s="1">
        <f t="shared" si="6"/>
        <v>1.0222749999999998</v>
      </c>
      <c r="E42" s="1">
        <f t="shared" si="6"/>
        <v>1.0197000000000001</v>
      </c>
      <c r="F42" s="1">
        <f t="shared" si="6"/>
        <v>1.0145499999999998</v>
      </c>
      <c r="G42" s="1">
        <f t="shared" si="6"/>
        <v>1.0093999999999999</v>
      </c>
      <c r="H42" s="1">
        <f t="shared" si="6"/>
        <v>0.99909999999999999</v>
      </c>
    </row>
    <row r="43" spans="1:8">
      <c r="A43" s="7" t="s">
        <v>12</v>
      </c>
      <c r="B43" s="1">
        <f t="shared" ref="B43:H43" si="7">B42^(1/B33)-1</f>
        <v>3.0000000000000027E-2</v>
      </c>
      <c r="C43" s="1">
        <f t="shared" si="7"/>
        <v>2.4850000000000039E-2</v>
      </c>
      <c r="D43" s="1">
        <f t="shared" si="7"/>
        <v>2.2274999999999823E-2</v>
      </c>
      <c r="E43" s="1">
        <f t="shared" si="7"/>
        <v>1.9700000000000051E-2</v>
      </c>
      <c r="F43" s="1">
        <f t="shared" si="7"/>
        <v>1.4549999999999841E-2</v>
      </c>
      <c r="G43" s="1">
        <f t="shared" si="7"/>
        <v>9.3999999999998529E-3</v>
      </c>
      <c r="H43" s="1">
        <f t="shared" si="7"/>
        <v>-9.000000000000119E-4</v>
      </c>
    </row>
    <row r="44" spans="1:8">
      <c r="A44" s="7" t="s">
        <v>5</v>
      </c>
      <c r="B44" s="1">
        <f t="shared" ref="B44:H44" si="8">$B$3-B43</f>
        <v>-2.7755575615628914E-17</v>
      </c>
      <c r="C44" s="1">
        <f t="shared" si="8"/>
        <v>5.1499999999999602E-3</v>
      </c>
      <c r="D44" s="1">
        <f t="shared" si="8"/>
        <v>7.7250000000001762E-3</v>
      </c>
      <c r="E44" s="1">
        <f t="shared" si="8"/>
        <v>1.0299999999999948E-2</v>
      </c>
      <c r="F44" s="1">
        <f t="shared" si="8"/>
        <v>1.5450000000000158E-2</v>
      </c>
      <c r="G44" s="1">
        <f t="shared" si="8"/>
        <v>2.0600000000000146E-2</v>
      </c>
      <c r="H44" s="1">
        <f t="shared" si="8"/>
        <v>3.0900000000000011E-2</v>
      </c>
    </row>
    <row r="45" spans="1:8" s="17" customFormat="1">
      <c r="A45" s="17" t="s">
        <v>6</v>
      </c>
      <c r="B45" s="16">
        <f t="shared" ref="B45:H45" si="9">B44/$B$3</f>
        <v>-9.2518585385429718E-16</v>
      </c>
      <c r="C45" s="16">
        <f t="shared" si="9"/>
        <v>0.17166666666666536</v>
      </c>
      <c r="D45" s="16">
        <f t="shared" si="9"/>
        <v>0.25750000000000589</v>
      </c>
      <c r="E45" s="16">
        <f t="shared" si="9"/>
        <v>0.3433333333333316</v>
      </c>
      <c r="F45" s="16">
        <f t="shared" si="9"/>
        <v>0.51500000000000534</v>
      </c>
      <c r="G45" s="16">
        <f t="shared" si="9"/>
        <v>0.68666666666667153</v>
      </c>
      <c r="H45" s="16">
        <f t="shared" si="9"/>
        <v>1.0300000000000005</v>
      </c>
    </row>
    <row r="46" spans="1:8" s="17" customFormat="1">
      <c r="A46" s="17" t="s">
        <v>13</v>
      </c>
      <c r="B46" s="18">
        <f>B37/B41*100</f>
        <v>100</v>
      </c>
      <c r="C46" s="18">
        <f t="shared" ref="C46:H46" si="10">C37/C41*100</f>
        <v>100.50251256281406</v>
      </c>
      <c r="D46" s="18">
        <f t="shared" si="10"/>
        <v>100.75566750629723</v>
      </c>
      <c r="E46" s="18">
        <f t="shared" si="10"/>
        <v>101.010101010101</v>
      </c>
      <c r="F46" s="18">
        <f t="shared" si="10"/>
        <v>101.52284263959392</v>
      </c>
      <c r="G46" s="18">
        <f t="shared" si="10"/>
        <v>102.04081632653062</v>
      </c>
      <c r="H46" s="18">
        <f t="shared" si="10"/>
        <v>103.09278350515463</v>
      </c>
    </row>
    <row r="48" spans="1:8">
      <c r="A48" s="2" t="s">
        <v>284</v>
      </c>
    </row>
    <row r="49" spans="1:8">
      <c r="A49" s="7" t="s">
        <v>181</v>
      </c>
      <c r="B49" s="13">
        <v>0</v>
      </c>
      <c r="C49" s="13">
        <v>5.0000000000000001E-3</v>
      </c>
      <c r="D49" s="13">
        <v>7.4999999999999997E-3</v>
      </c>
      <c r="E49" s="13">
        <v>0.01</v>
      </c>
      <c r="F49" s="13">
        <v>1.4999999999999999E-2</v>
      </c>
      <c r="G49" s="13">
        <v>0.02</v>
      </c>
      <c r="H49" s="13">
        <v>0.03</v>
      </c>
    </row>
    <row r="50" spans="1:8">
      <c r="A50" s="7" t="s">
        <v>3</v>
      </c>
      <c r="B50" s="13">
        <v>10</v>
      </c>
      <c r="C50" s="13">
        <v>10</v>
      </c>
      <c r="D50" s="13">
        <v>10</v>
      </c>
      <c r="E50" s="13">
        <v>10</v>
      </c>
      <c r="F50" s="13">
        <v>10</v>
      </c>
      <c r="G50" s="13">
        <v>10</v>
      </c>
      <c r="H50" s="13">
        <v>10</v>
      </c>
    </row>
    <row r="51" spans="1:8">
      <c r="A51" s="7" t="s">
        <v>251</v>
      </c>
      <c r="B51" s="1">
        <f>1</f>
        <v>1</v>
      </c>
      <c r="C51" s="1">
        <f>1</f>
        <v>1</v>
      </c>
      <c r="D51" s="1">
        <f>1</f>
        <v>1</v>
      </c>
      <c r="E51" s="1">
        <f>1</f>
        <v>1</v>
      </c>
      <c r="F51" s="1">
        <f>1</f>
        <v>1</v>
      </c>
      <c r="G51" s="1">
        <f>1</f>
        <v>1</v>
      </c>
      <c r="H51" s="1">
        <f>1</f>
        <v>1</v>
      </c>
    </row>
    <row r="52" spans="1:8">
      <c r="A52" s="7" t="s">
        <v>250</v>
      </c>
      <c r="B52" s="1">
        <f t="shared" ref="B52:H52" si="11">(1+$B$3)*(1+$B$4)-1</f>
        <v>5.0599999999999978E-2</v>
      </c>
      <c r="C52" s="1">
        <f t="shared" si="11"/>
        <v>5.0599999999999978E-2</v>
      </c>
      <c r="D52" s="1">
        <f t="shared" si="11"/>
        <v>5.0599999999999978E-2</v>
      </c>
      <c r="E52" s="1">
        <f t="shared" si="11"/>
        <v>5.0599999999999978E-2</v>
      </c>
      <c r="F52" s="1">
        <f t="shared" si="11"/>
        <v>5.0599999999999978E-2</v>
      </c>
      <c r="G52" s="1">
        <f t="shared" si="11"/>
        <v>5.0599999999999978E-2</v>
      </c>
      <c r="H52" s="1">
        <f t="shared" si="11"/>
        <v>5.0599999999999978E-2</v>
      </c>
    </row>
    <row r="53" spans="1:8">
      <c r="A53" s="7" t="s">
        <v>254</v>
      </c>
      <c r="B53" s="1">
        <f t="shared" ref="B53:H53" si="12">B51*((1+B52)^B50)</f>
        <v>1.6382265673600411</v>
      </c>
      <c r="C53" s="1">
        <f t="shared" si="12"/>
        <v>1.6382265673600411</v>
      </c>
      <c r="D53" s="1">
        <f t="shared" si="12"/>
        <v>1.6382265673600411</v>
      </c>
      <c r="E53" s="1">
        <f t="shared" si="12"/>
        <v>1.6382265673600411</v>
      </c>
      <c r="F53" s="1">
        <f t="shared" si="12"/>
        <v>1.6382265673600411</v>
      </c>
      <c r="G53" s="1">
        <f t="shared" si="12"/>
        <v>1.6382265673600411</v>
      </c>
      <c r="H53" s="1">
        <f t="shared" si="12"/>
        <v>1.6382265673600411</v>
      </c>
    </row>
    <row r="54" spans="1:8">
      <c r="A54" s="7" t="s">
        <v>258</v>
      </c>
      <c r="B54" s="1">
        <f t="shared" ref="B54:H54" si="13">B53</f>
        <v>1.6382265673600411</v>
      </c>
      <c r="C54" s="1">
        <f t="shared" si="13"/>
        <v>1.6382265673600411</v>
      </c>
      <c r="D54" s="1">
        <f t="shared" si="13"/>
        <v>1.6382265673600411</v>
      </c>
      <c r="E54" s="1">
        <f t="shared" si="13"/>
        <v>1.6382265673600411</v>
      </c>
      <c r="F54" s="1">
        <f t="shared" si="13"/>
        <v>1.6382265673600411</v>
      </c>
      <c r="G54" s="1">
        <f t="shared" si="13"/>
        <v>1.6382265673600411</v>
      </c>
      <c r="H54" s="1">
        <f t="shared" si="13"/>
        <v>1.6382265673600411</v>
      </c>
    </row>
    <row r="55" spans="1:8">
      <c r="A55" s="7" t="s">
        <v>253</v>
      </c>
      <c r="B55" s="1">
        <f>1</f>
        <v>1</v>
      </c>
      <c r="C55" s="1">
        <f>1</f>
        <v>1</v>
      </c>
      <c r="D55" s="1">
        <f>1</f>
        <v>1</v>
      </c>
      <c r="E55" s="1">
        <f>1</f>
        <v>1</v>
      </c>
      <c r="F55" s="1">
        <f>1</f>
        <v>1</v>
      </c>
      <c r="G55" s="1">
        <f>1</f>
        <v>1</v>
      </c>
      <c r="H55" s="1">
        <f>1</f>
        <v>1</v>
      </c>
    </row>
    <row r="56" spans="1:8">
      <c r="A56" s="7" t="s">
        <v>11</v>
      </c>
      <c r="B56" s="1">
        <f t="shared" ref="B56:H56" si="14">((1+$B$3)*(1+$B$4)*(1-B49)-1)</f>
        <v>5.0599999999999978E-2</v>
      </c>
      <c r="C56" s="1">
        <f t="shared" si="14"/>
        <v>4.5347000000000026E-2</v>
      </c>
      <c r="D56" s="1">
        <f t="shared" si="14"/>
        <v>4.2720499999999939E-2</v>
      </c>
      <c r="E56" s="1">
        <f t="shared" si="14"/>
        <v>4.0094000000000074E-2</v>
      </c>
      <c r="F56" s="1">
        <f t="shared" si="14"/>
        <v>3.48409999999999E-2</v>
      </c>
      <c r="G56" s="1">
        <f t="shared" si="14"/>
        <v>2.9587999999999948E-2</v>
      </c>
      <c r="H56" s="1">
        <f t="shared" si="14"/>
        <v>1.9082000000000043E-2</v>
      </c>
    </row>
    <row r="57" spans="1:8">
      <c r="A57" s="7" t="s">
        <v>255</v>
      </c>
      <c r="B57" s="1">
        <f t="shared" ref="B57:H57" si="15">B55*((1+B56)^B50)</f>
        <v>1.6382265673600411</v>
      </c>
      <c r="C57" s="1">
        <f t="shared" si="15"/>
        <v>1.5581338842143042</v>
      </c>
      <c r="D57" s="1">
        <f t="shared" si="15"/>
        <v>1.519424479375703</v>
      </c>
      <c r="E57" s="1">
        <f t="shared" si="15"/>
        <v>1.481582742323627</v>
      </c>
      <c r="F57" s="1">
        <f t="shared" si="15"/>
        <v>1.4084332512771247</v>
      </c>
      <c r="G57" s="1">
        <f t="shared" si="15"/>
        <v>1.3385503797106197</v>
      </c>
      <c r="H57" s="1">
        <f t="shared" si="15"/>
        <v>1.2080677960915551</v>
      </c>
    </row>
    <row r="58" spans="1:8">
      <c r="A58" s="7" t="s">
        <v>257</v>
      </c>
      <c r="B58" s="1">
        <f t="shared" ref="B58:H58" si="16">B57</f>
        <v>1.6382265673600411</v>
      </c>
      <c r="C58" s="1">
        <f t="shared" si="16"/>
        <v>1.5581338842143042</v>
      </c>
      <c r="D58" s="1">
        <f t="shared" si="16"/>
        <v>1.519424479375703</v>
      </c>
      <c r="E58" s="1">
        <f t="shared" si="16"/>
        <v>1.481582742323627</v>
      </c>
      <c r="F58" s="1">
        <f t="shared" si="16"/>
        <v>1.4084332512771247</v>
      </c>
      <c r="G58" s="1">
        <f t="shared" si="16"/>
        <v>1.3385503797106197</v>
      </c>
      <c r="H58" s="1">
        <f t="shared" si="16"/>
        <v>1.2080677960915551</v>
      </c>
    </row>
    <row r="59" spans="1:8">
      <c r="A59" s="7" t="s">
        <v>256</v>
      </c>
      <c r="B59" s="1">
        <f t="shared" ref="B59:H59" si="17">B58/((1+$B$4)^B50)</f>
        <v>1.3439163793441213</v>
      </c>
      <c r="C59" s="1">
        <f t="shared" si="17"/>
        <v>1.2782124828930765</v>
      </c>
      <c r="D59" s="1">
        <f t="shared" si="17"/>
        <v>1.2464572884445508</v>
      </c>
      <c r="E59" s="1">
        <f t="shared" si="17"/>
        <v>1.2154138837895576</v>
      </c>
      <c r="F59" s="1">
        <f t="shared" si="17"/>
        <v>1.1554058231728266</v>
      </c>
      <c r="G59" s="1">
        <f t="shared" si="17"/>
        <v>1.0980775282928505</v>
      </c>
      <c r="H59" s="1">
        <f t="shared" si="17"/>
        <v>0.99103636265763306</v>
      </c>
    </row>
    <row r="60" spans="1:8">
      <c r="A60" s="7" t="s">
        <v>12</v>
      </c>
      <c r="B60" s="1">
        <f t="shared" ref="B60:H60" si="18">B59^(1/B50)-1</f>
        <v>3.0000000000000027E-2</v>
      </c>
      <c r="C60" s="1">
        <f t="shared" si="18"/>
        <v>2.4850000000000039E-2</v>
      </c>
      <c r="D60" s="1">
        <f t="shared" si="18"/>
        <v>2.2275000000000045E-2</v>
      </c>
      <c r="E60" s="1">
        <f t="shared" si="18"/>
        <v>1.9700000000000051E-2</v>
      </c>
      <c r="F60" s="1">
        <f t="shared" si="18"/>
        <v>1.4549999999999841E-2</v>
      </c>
      <c r="G60" s="1">
        <f t="shared" si="18"/>
        <v>9.400000000000075E-3</v>
      </c>
      <c r="H60" s="1">
        <f t="shared" si="18"/>
        <v>-8.9999999999990088E-4</v>
      </c>
    </row>
    <row r="61" spans="1:8">
      <c r="A61" s="7" t="s">
        <v>5</v>
      </c>
      <c r="B61" s="1">
        <f t="shared" ref="B61:H61" si="19">$B$3-B60</f>
        <v>-2.7755575615628914E-17</v>
      </c>
      <c r="C61" s="1">
        <f t="shared" si="19"/>
        <v>5.1499999999999602E-3</v>
      </c>
      <c r="D61" s="1">
        <f t="shared" si="19"/>
        <v>7.7249999999999541E-3</v>
      </c>
      <c r="E61" s="1">
        <f t="shared" si="19"/>
        <v>1.0299999999999948E-2</v>
      </c>
      <c r="F61" s="1">
        <f t="shared" si="19"/>
        <v>1.5450000000000158E-2</v>
      </c>
      <c r="G61" s="1">
        <f t="shared" si="19"/>
        <v>2.0599999999999924E-2</v>
      </c>
      <c r="H61" s="1">
        <f t="shared" si="19"/>
        <v>3.08999999999999E-2</v>
      </c>
    </row>
    <row r="62" spans="1:8" s="17" customFormat="1">
      <c r="A62" s="17" t="s">
        <v>6</v>
      </c>
      <c r="B62" s="16">
        <f t="shared" ref="B62:H62" si="20">B61/$B$3</f>
        <v>-9.2518585385429718E-16</v>
      </c>
      <c r="C62" s="16">
        <f t="shared" si="20"/>
        <v>0.17166666666666536</v>
      </c>
      <c r="D62" s="16">
        <f t="shared" si="20"/>
        <v>0.25749999999999851</v>
      </c>
      <c r="E62" s="16">
        <f t="shared" si="20"/>
        <v>0.3433333333333316</v>
      </c>
      <c r="F62" s="16">
        <f t="shared" si="20"/>
        <v>0.51500000000000534</v>
      </c>
      <c r="G62" s="16">
        <f t="shared" si="20"/>
        <v>0.6866666666666642</v>
      </c>
      <c r="H62" s="16">
        <f t="shared" si="20"/>
        <v>1.0299999999999967</v>
      </c>
    </row>
    <row r="63" spans="1:8" s="17" customFormat="1">
      <c r="A63" s="17" t="s">
        <v>13</v>
      </c>
      <c r="B63" s="18">
        <f>B54/B58*100</f>
        <v>100</v>
      </c>
      <c r="C63" s="18">
        <f t="shared" ref="C63:H63" si="21">C54/C58*100</f>
        <v>105.14029532103552</v>
      </c>
      <c r="D63" s="18">
        <f t="shared" si="21"/>
        <v>107.81888732193859</v>
      </c>
      <c r="E63" s="18">
        <f t="shared" si="21"/>
        <v>110.57273553218792</v>
      </c>
      <c r="F63" s="18">
        <f t="shared" si="21"/>
        <v>116.31552761726883</v>
      </c>
      <c r="G63" s="18">
        <f t="shared" si="21"/>
        <v>122.38811420114111</v>
      </c>
      <c r="H63" s="18">
        <f t="shared" si="21"/>
        <v>135.60717144022652</v>
      </c>
    </row>
    <row r="65" spans="1:8">
      <c r="A65" s="2" t="s">
        <v>285</v>
      </c>
    </row>
    <row r="66" spans="1:8">
      <c r="A66" s="7" t="s">
        <v>181</v>
      </c>
      <c r="B66" s="13">
        <v>0</v>
      </c>
      <c r="C66" s="13">
        <v>5.0000000000000001E-3</v>
      </c>
      <c r="D66" s="13">
        <v>7.4999999999999997E-3</v>
      </c>
      <c r="E66" s="13">
        <v>0.01</v>
      </c>
      <c r="F66" s="13">
        <v>1.4999999999999999E-2</v>
      </c>
      <c r="G66" s="13">
        <v>0.02</v>
      </c>
      <c r="H66" s="13">
        <v>0.03</v>
      </c>
    </row>
    <row r="67" spans="1:8">
      <c r="A67" s="7" t="s">
        <v>3</v>
      </c>
      <c r="B67" s="13">
        <v>25</v>
      </c>
      <c r="C67" s="13">
        <v>25</v>
      </c>
      <c r="D67" s="13">
        <v>25</v>
      </c>
      <c r="E67" s="13">
        <v>25</v>
      </c>
      <c r="F67" s="13">
        <v>25</v>
      </c>
      <c r="G67" s="13">
        <v>25</v>
      </c>
      <c r="H67" s="13">
        <v>25</v>
      </c>
    </row>
    <row r="68" spans="1:8">
      <c r="A68" s="7" t="s">
        <v>251</v>
      </c>
      <c r="B68" s="1">
        <f>1</f>
        <v>1</v>
      </c>
      <c r="C68" s="1">
        <f>1</f>
        <v>1</v>
      </c>
      <c r="D68" s="1">
        <f>1</f>
        <v>1</v>
      </c>
      <c r="E68" s="1">
        <f>1</f>
        <v>1</v>
      </c>
      <c r="F68" s="1">
        <f>1</f>
        <v>1</v>
      </c>
      <c r="G68" s="1">
        <f>1</f>
        <v>1</v>
      </c>
      <c r="H68" s="1">
        <f>1</f>
        <v>1</v>
      </c>
    </row>
    <row r="69" spans="1:8">
      <c r="A69" s="7" t="s">
        <v>250</v>
      </c>
      <c r="B69" s="1">
        <f t="shared" ref="B69:H69" si="22">(1+$B$3)*(1+$B$4)-1</f>
        <v>5.0599999999999978E-2</v>
      </c>
      <c r="C69" s="1">
        <f t="shared" si="22"/>
        <v>5.0599999999999978E-2</v>
      </c>
      <c r="D69" s="1">
        <f t="shared" si="22"/>
        <v>5.0599999999999978E-2</v>
      </c>
      <c r="E69" s="1">
        <f t="shared" si="22"/>
        <v>5.0599999999999978E-2</v>
      </c>
      <c r="F69" s="1">
        <f t="shared" si="22"/>
        <v>5.0599999999999978E-2</v>
      </c>
      <c r="G69" s="1">
        <f t="shared" si="22"/>
        <v>5.0599999999999978E-2</v>
      </c>
      <c r="H69" s="1">
        <f t="shared" si="22"/>
        <v>5.0599999999999978E-2</v>
      </c>
    </row>
    <row r="70" spans="1:8">
      <c r="A70" s="7" t="s">
        <v>254</v>
      </c>
      <c r="B70" s="1">
        <f t="shared" ref="B70:H70" si="23">B68*((1+B69)^B67)</f>
        <v>3.4350646224686523</v>
      </c>
      <c r="C70" s="1">
        <f t="shared" si="23"/>
        <v>3.4350646224686523</v>
      </c>
      <c r="D70" s="1">
        <f t="shared" si="23"/>
        <v>3.4350646224686523</v>
      </c>
      <c r="E70" s="1">
        <f t="shared" si="23"/>
        <v>3.4350646224686523</v>
      </c>
      <c r="F70" s="1">
        <f t="shared" si="23"/>
        <v>3.4350646224686523</v>
      </c>
      <c r="G70" s="1">
        <f t="shared" si="23"/>
        <v>3.4350646224686523</v>
      </c>
      <c r="H70" s="1">
        <f t="shared" si="23"/>
        <v>3.4350646224686523</v>
      </c>
    </row>
    <row r="71" spans="1:8">
      <c r="A71" s="7" t="s">
        <v>258</v>
      </c>
      <c r="B71" s="1">
        <f t="shared" ref="B71:H71" si="24">B70</f>
        <v>3.4350646224686523</v>
      </c>
      <c r="C71" s="1">
        <f t="shared" si="24"/>
        <v>3.4350646224686523</v>
      </c>
      <c r="D71" s="1">
        <f t="shared" si="24"/>
        <v>3.4350646224686523</v>
      </c>
      <c r="E71" s="1">
        <f t="shared" si="24"/>
        <v>3.4350646224686523</v>
      </c>
      <c r="F71" s="1">
        <f t="shared" si="24"/>
        <v>3.4350646224686523</v>
      </c>
      <c r="G71" s="1">
        <f t="shared" si="24"/>
        <v>3.4350646224686523</v>
      </c>
      <c r="H71" s="1">
        <f t="shared" si="24"/>
        <v>3.4350646224686523</v>
      </c>
    </row>
    <row r="72" spans="1:8">
      <c r="A72" s="7" t="s">
        <v>253</v>
      </c>
      <c r="B72" s="1">
        <f>1</f>
        <v>1</v>
      </c>
      <c r="C72" s="1">
        <f>1</f>
        <v>1</v>
      </c>
      <c r="D72" s="1">
        <f>1</f>
        <v>1</v>
      </c>
      <c r="E72" s="1">
        <f>1</f>
        <v>1</v>
      </c>
      <c r="F72" s="1">
        <f>1</f>
        <v>1</v>
      </c>
      <c r="G72" s="1">
        <f>1</f>
        <v>1</v>
      </c>
      <c r="H72" s="1">
        <f>1</f>
        <v>1</v>
      </c>
    </row>
    <row r="73" spans="1:8">
      <c r="A73" s="7" t="s">
        <v>11</v>
      </c>
      <c r="B73" s="1">
        <f t="shared" ref="B73:H73" si="25">((1+$B$3)*(1+$B$4)*(1-B66)-1)</f>
        <v>5.0599999999999978E-2</v>
      </c>
      <c r="C73" s="1">
        <f t="shared" si="25"/>
        <v>4.5347000000000026E-2</v>
      </c>
      <c r="D73" s="1">
        <f t="shared" si="25"/>
        <v>4.2720499999999939E-2</v>
      </c>
      <c r="E73" s="1">
        <f t="shared" si="25"/>
        <v>4.0094000000000074E-2</v>
      </c>
      <c r="F73" s="1">
        <f t="shared" si="25"/>
        <v>3.48409999999999E-2</v>
      </c>
      <c r="G73" s="1">
        <f t="shared" si="25"/>
        <v>2.9587999999999948E-2</v>
      </c>
      <c r="H73" s="1">
        <f t="shared" si="25"/>
        <v>1.9082000000000043E-2</v>
      </c>
    </row>
    <row r="74" spans="1:8">
      <c r="A74" s="7" t="s">
        <v>255</v>
      </c>
      <c r="B74" s="1">
        <f t="shared" ref="B74:H74" si="26">B72*((1+B73)^B67)</f>
        <v>3.4350646224686523</v>
      </c>
      <c r="C74" s="1">
        <f t="shared" si="26"/>
        <v>3.030483545779135</v>
      </c>
      <c r="D74" s="1">
        <f t="shared" si="26"/>
        <v>2.8457569000987428</v>
      </c>
      <c r="E74" s="1">
        <f t="shared" si="26"/>
        <v>2.6718666342724928</v>
      </c>
      <c r="F74" s="1">
        <f t="shared" si="26"/>
        <v>2.3541854656746701</v>
      </c>
      <c r="G74" s="1">
        <f t="shared" si="26"/>
        <v>2.0729403441710939</v>
      </c>
      <c r="H74" s="1">
        <f t="shared" si="26"/>
        <v>1.6040882896070241</v>
      </c>
    </row>
    <row r="75" spans="1:8">
      <c r="A75" s="7" t="s">
        <v>257</v>
      </c>
      <c r="B75" s="1">
        <f t="shared" ref="B75:H75" si="27">B74</f>
        <v>3.4350646224686523</v>
      </c>
      <c r="C75" s="1">
        <f t="shared" si="27"/>
        <v>3.030483545779135</v>
      </c>
      <c r="D75" s="1">
        <f t="shared" si="27"/>
        <v>2.8457569000987428</v>
      </c>
      <c r="E75" s="1">
        <f t="shared" si="27"/>
        <v>2.6718666342724928</v>
      </c>
      <c r="F75" s="1">
        <f t="shared" si="27"/>
        <v>2.3541854656746701</v>
      </c>
      <c r="G75" s="1">
        <f t="shared" si="27"/>
        <v>2.0729403441710939</v>
      </c>
      <c r="H75" s="1">
        <f t="shared" si="27"/>
        <v>1.6040882896070241</v>
      </c>
    </row>
    <row r="76" spans="1:8">
      <c r="A76" s="7" t="s">
        <v>256</v>
      </c>
      <c r="B76" s="1">
        <f t="shared" ref="B76:H76" si="28">B75/((1+$B$4)^B67)</f>
        <v>2.0937779296542129</v>
      </c>
      <c r="C76" s="1">
        <f t="shared" si="28"/>
        <v>1.8471732737803828</v>
      </c>
      <c r="D76" s="1">
        <f t="shared" si="28"/>
        <v>1.7345766806290444</v>
      </c>
      <c r="E76" s="1">
        <f t="shared" si="28"/>
        <v>1.6285851955235762</v>
      </c>
      <c r="F76" s="1">
        <f t="shared" si="28"/>
        <v>1.4349487162777044</v>
      </c>
      <c r="G76" s="1">
        <f t="shared" si="28"/>
        <v>1.2635211325357978</v>
      </c>
      <c r="H76" s="1">
        <f t="shared" si="28"/>
        <v>0.97774133156838805</v>
      </c>
    </row>
    <row r="77" spans="1:8">
      <c r="A77" s="7" t="s">
        <v>12</v>
      </c>
      <c r="B77" s="1">
        <f t="shared" ref="B77:H77" si="29">B76^(1/B67)-1</f>
        <v>3.0000000000000027E-2</v>
      </c>
      <c r="C77" s="1">
        <f t="shared" si="29"/>
        <v>2.4850000000000039E-2</v>
      </c>
      <c r="D77" s="1">
        <f t="shared" si="29"/>
        <v>2.2275000000000045E-2</v>
      </c>
      <c r="E77" s="1">
        <f t="shared" si="29"/>
        <v>1.9700000000000051E-2</v>
      </c>
      <c r="F77" s="1">
        <f t="shared" si="29"/>
        <v>1.4549999999999841E-2</v>
      </c>
      <c r="G77" s="1">
        <f t="shared" si="29"/>
        <v>9.3999999999998529E-3</v>
      </c>
      <c r="H77" s="1">
        <f t="shared" si="29"/>
        <v>-8.9999999999990088E-4</v>
      </c>
    </row>
    <row r="78" spans="1:8">
      <c r="A78" s="7" t="s">
        <v>5</v>
      </c>
      <c r="B78" s="1">
        <f t="shared" ref="B78:H78" si="30">$B$3-B77</f>
        <v>-2.7755575615628914E-17</v>
      </c>
      <c r="C78" s="1">
        <f t="shared" si="30"/>
        <v>5.1499999999999602E-3</v>
      </c>
      <c r="D78" s="1">
        <f t="shared" si="30"/>
        <v>7.7249999999999541E-3</v>
      </c>
      <c r="E78" s="1">
        <f t="shared" si="30"/>
        <v>1.0299999999999948E-2</v>
      </c>
      <c r="F78" s="1">
        <f t="shared" si="30"/>
        <v>1.5450000000000158E-2</v>
      </c>
      <c r="G78" s="1">
        <f t="shared" si="30"/>
        <v>2.0600000000000146E-2</v>
      </c>
      <c r="H78" s="1">
        <f t="shared" si="30"/>
        <v>3.08999999999999E-2</v>
      </c>
    </row>
    <row r="79" spans="1:8" s="17" customFormat="1">
      <c r="A79" s="17" t="s">
        <v>6</v>
      </c>
      <c r="B79" s="16">
        <f t="shared" ref="B79:H79" si="31">B78/$B$3</f>
        <v>-9.2518585385429718E-16</v>
      </c>
      <c r="C79" s="16">
        <f t="shared" si="31"/>
        <v>0.17166666666666536</v>
      </c>
      <c r="D79" s="16">
        <f t="shared" si="31"/>
        <v>0.25749999999999851</v>
      </c>
      <c r="E79" s="16">
        <f t="shared" si="31"/>
        <v>0.3433333333333316</v>
      </c>
      <c r="F79" s="16">
        <f t="shared" si="31"/>
        <v>0.51500000000000534</v>
      </c>
      <c r="G79" s="16">
        <f t="shared" si="31"/>
        <v>0.68666666666667153</v>
      </c>
      <c r="H79" s="16">
        <f t="shared" si="31"/>
        <v>1.0299999999999967</v>
      </c>
    </row>
    <row r="80" spans="1:8" s="17" customFormat="1">
      <c r="A80" s="17" t="s">
        <v>13</v>
      </c>
      <c r="B80" s="18">
        <f>B71/B75*100</f>
        <v>100</v>
      </c>
      <c r="C80" s="18">
        <f t="shared" ref="C80:H80" si="32">C71/C75*100</f>
        <v>113.35038024717272</v>
      </c>
      <c r="D80" s="18">
        <f t="shared" si="32"/>
        <v>120.70829459640287</v>
      </c>
      <c r="E80" s="18">
        <f t="shared" si="32"/>
        <v>128.56422466624971</v>
      </c>
      <c r="F80" s="18">
        <f t="shared" si="32"/>
        <v>145.91308427283235</v>
      </c>
      <c r="G80" s="18">
        <f t="shared" si="32"/>
        <v>165.70976739044704</v>
      </c>
      <c r="H80" s="18">
        <f t="shared" si="32"/>
        <v>214.14436130009952</v>
      </c>
    </row>
  </sheetData>
  <pageMargins left="0.70866141732283472" right="0.70866141732283472" top="0.74803149606299213" bottom="0.74803149606299213" header="0.31496062992125984" footer="0.31496062992125984"/>
  <pageSetup paperSize="9" scale="83" fitToHeight="10" orientation="landscape" r:id="rId1"/>
  <headerFooter>
    <oddHeader>&amp;A</odd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194"/>
  <sheetViews>
    <sheetView workbookViewId="0"/>
  </sheetViews>
  <sheetFormatPr defaultRowHeight="15"/>
  <cols>
    <col min="1" max="1" width="72.140625" style="7" customWidth="1"/>
    <col min="6" max="6" width="13.42578125" bestFit="1" customWidth="1"/>
    <col min="7" max="7" width="14.28515625" bestFit="1" customWidth="1"/>
    <col min="9" max="9" width="9.7109375" bestFit="1" customWidth="1"/>
  </cols>
  <sheetData>
    <row r="1" spans="1:6" s="19" customFormat="1">
      <c r="A1" s="19" t="s">
        <v>277</v>
      </c>
    </row>
    <row r="2" spans="1:6">
      <c r="A2" s="7" t="s">
        <v>70</v>
      </c>
      <c r="B2" t="str">
        <f>SelectedSystemName</f>
        <v>2015-16</v>
      </c>
    </row>
    <row r="3" spans="1:6">
      <c r="A3" s="7" t="s">
        <v>2</v>
      </c>
      <c r="B3" s="14">
        <f>INDEX(SystemParamValues,MATCH("RealReturn",ParamNames,0),MATCH($B$2,SystemNames,0))</f>
        <v>0.03</v>
      </c>
      <c r="F3" s="2"/>
    </row>
    <row r="4" spans="1:6">
      <c r="A4" s="7" t="s">
        <v>0</v>
      </c>
      <c r="B4" s="14">
        <f>INDEX(SystemParamValues,MATCH("Inflation",ParamNames,0),MATCH($B$2,SystemNames,0))</f>
        <v>0.02</v>
      </c>
      <c r="F4" s="2"/>
    </row>
    <row r="5" spans="1:6">
      <c r="A5" s="7" t="s">
        <v>260</v>
      </c>
      <c r="B5" s="33" t="s">
        <v>18</v>
      </c>
      <c r="F5" s="2"/>
    </row>
    <row r="6" spans="1:6">
      <c r="A6" s="7" t="s">
        <v>270</v>
      </c>
      <c r="B6" s="14">
        <f>INDEX(SystemParamValues,MATCH("BasicRate",ParamNames,0),MATCH($B$2,SystemNames,0))</f>
        <v>0.2</v>
      </c>
    </row>
    <row r="7" spans="1:6">
      <c r="A7" s="7" t="s">
        <v>10</v>
      </c>
      <c r="B7" s="33" t="s">
        <v>18</v>
      </c>
    </row>
    <row r="8" spans="1:6">
      <c r="A8" s="7" t="s">
        <v>3</v>
      </c>
      <c r="B8" s="14">
        <f>INDEX(SystemParamValues,MATCH("Horizon",ParamNames,0),MATCH($B$2,SystemNames,0))</f>
        <v>1</v>
      </c>
      <c r="F8" s="2"/>
    </row>
    <row r="10" spans="1:6">
      <c r="A10" s="2" t="s">
        <v>276</v>
      </c>
      <c r="F10" s="2"/>
    </row>
    <row r="11" spans="1:6">
      <c r="A11" s="7" t="s">
        <v>251</v>
      </c>
      <c r="B11" s="1">
        <f>1</f>
        <v>1</v>
      </c>
    </row>
    <row r="12" spans="1:6">
      <c r="A12" s="7" t="s">
        <v>250</v>
      </c>
      <c r="B12" s="1">
        <f>(1+$B$3)*(1+$B$4)-1</f>
        <v>5.0599999999999978E-2</v>
      </c>
    </row>
    <row r="13" spans="1:6">
      <c r="A13" s="7" t="s">
        <v>254</v>
      </c>
      <c r="B13" s="1">
        <f>B11*((1+B12)^$B$8)</f>
        <v>1.0506</v>
      </c>
      <c r="D13" s="2"/>
    </row>
    <row r="14" spans="1:6">
      <c r="A14" s="7" t="s">
        <v>258</v>
      </c>
      <c r="B14" s="1">
        <f>B13</f>
        <v>1.0506</v>
      </c>
    </row>
    <row r="15" spans="1:6">
      <c r="A15" s="7" t="s">
        <v>253</v>
      </c>
      <c r="B15" s="1">
        <f>1</f>
        <v>1</v>
      </c>
    </row>
    <row r="16" spans="1:6">
      <c r="A16" s="7" t="s">
        <v>11</v>
      </c>
      <c r="B16" s="1">
        <f>((1+$B$3)*(1+$B$4)-1)*(1-$B$6)</f>
        <v>4.0479999999999988E-2</v>
      </c>
    </row>
    <row r="17" spans="1:8">
      <c r="A17" s="7" t="s">
        <v>255</v>
      </c>
      <c r="B17" s="1">
        <f>B15*((1+B16)^$B$8)</f>
        <v>1.0404800000000001</v>
      </c>
    </row>
    <row r="18" spans="1:8">
      <c r="A18" s="7" t="s">
        <v>257</v>
      </c>
      <c r="B18" s="1">
        <f>B17</f>
        <v>1.0404800000000001</v>
      </c>
    </row>
    <row r="19" spans="1:8">
      <c r="A19" s="7" t="s">
        <v>256</v>
      </c>
      <c r="B19" s="1">
        <f>B18/((1+$B$4)^$B$8)</f>
        <v>1.0200784313725491</v>
      </c>
    </row>
    <row r="20" spans="1:8">
      <c r="A20" s="7" t="s">
        <v>12</v>
      </c>
      <c r="B20" s="1">
        <f>B19^(1/$B$8)-1</f>
        <v>2.0078431372549055E-2</v>
      </c>
    </row>
    <row r="21" spans="1:8">
      <c r="A21" s="7" t="s">
        <v>5</v>
      </c>
      <c r="B21" s="1">
        <f>$B$3-B20</f>
        <v>9.921568627450944E-3</v>
      </c>
    </row>
    <row r="22" spans="1:8" s="17" customFormat="1">
      <c r="A22" s="17" t="s">
        <v>6</v>
      </c>
      <c r="B22" s="16">
        <f>B21/$B$3</f>
        <v>0.33071895424836484</v>
      </c>
      <c r="C22" s="16"/>
      <c r="D22" s="16"/>
      <c r="E22" s="16"/>
      <c r="F22" s="16"/>
      <c r="G22" s="16"/>
      <c r="H22" s="16"/>
    </row>
    <row r="23" spans="1:8" s="17" customFormat="1">
      <c r="A23" s="17" t="s">
        <v>13</v>
      </c>
      <c r="B23" s="18">
        <f>B14/B18*100</f>
        <v>100.97262801783791</v>
      </c>
      <c r="C23" s="18"/>
      <c r="D23" s="18"/>
      <c r="E23" s="18"/>
      <c r="F23" s="18"/>
      <c r="G23" s="18"/>
      <c r="H23" s="18"/>
    </row>
    <row r="24" spans="1:8">
      <c r="B24" s="1"/>
    </row>
    <row r="25" spans="1:8">
      <c r="A25" s="2" t="s">
        <v>279</v>
      </c>
    </row>
    <row r="26" spans="1:8">
      <c r="A26" s="7" t="s">
        <v>3</v>
      </c>
      <c r="B26" s="13">
        <v>1</v>
      </c>
      <c r="C26" s="13">
        <v>10</v>
      </c>
      <c r="D26" s="13">
        <v>25</v>
      </c>
    </row>
    <row r="27" spans="1:8">
      <c r="A27" s="7" t="s">
        <v>251</v>
      </c>
      <c r="B27" s="1">
        <f>1</f>
        <v>1</v>
      </c>
      <c r="C27" s="1">
        <f>1</f>
        <v>1</v>
      </c>
      <c r="D27" s="1">
        <f>1</f>
        <v>1</v>
      </c>
    </row>
    <row r="28" spans="1:8">
      <c r="A28" s="7" t="s">
        <v>250</v>
      </c>
      <c r="B28" s="1">
        <f>(1+$B$3)*(1+$B$4)-1</f>
        <v>5.0599999999999978E-2</v>
      </c>
      <c r="C28" s="1">
        <f>(1+$B$3)*(1+$B$4)-1</f>
        <v>5.0599999999999978E-2</v>
      </c>
      <c r="D28" s="1">
        <f>(1+$B$3)*(1+$B$4)-1</f>
        <v>5.0599999999999978E-2</v>
      </c>
    </row>
    <row r="29" spans="1:8">
      <c r="A29" s="7" t="s">
        <v>254</v>
      </c>
      <c r="B29" s="1">
        <f>B27*((1+B28)^B26)</f>
        <v>1.0506</v>
      </c>
      <c r="C29" s="1">
        <f>C27*((1+C28)^C26)</f>
        <v>1.6382265673600411</v>
      </c>
      <c r="D29" s="1">
        <f>D27*((1+D28)^D26)</f>
        <v>3.4350646224686523</v>
      </c>
    </row>
    <row r="30" spans="1:8">
      <c r="A30" s="7" t="s">
        <v>258</v>
      </c>
      <c r="B30" s="1">
        <f>B29</f>
        <v>1.0506</v>
      </c>
      <c r="C30" s="1">
        <f>C29</f>
        <v>1.6382265673600411</v>
      </c>
      <c r="D30" s="1">
        <f>D29</f>
        <v>3.4350646224686523</v>
      </c>
    </row>
    <row r="31" spans="1:8">
      <c r="A31" s="7" t="s">
        <v>253</v>
      </c>
      <c r="B31" s="1">
        <f>1</f>
        <v>1</v>
      </c>
      <c r="C31" s="1">
        <f>1</f>
        <v>1</v>
      </c>
      <c r="D31" s="1">
        <f>1</f>
        <v>1</v>
      </c>
    </row>
    <row r="32" spans="1:8">
      <c r="A32" s="7" t="s">
        <v>11</v>
      </c>
      <c r="B32" s="1">
        <f>((1+$B$3)*(1+$B$4)-1)*(1-$B$6)</f>
        <v>4.0479999999999988E-2</v>
      </c>
      <c r="C32" s="1">
        <f>((1+$B$3)*(1+$B$4)-1)*(1-$B$6)</f>
        <v>4.0479999999999988E-2</v>
      </c>
      <c r="D32" s="1">
        <f>((1+$B$3)*(1+$B$4)-1)*(1-$B$6)</f>
        <v>4.0479999999999988E-2</v>
      </c>
    </row>
    <row r="33" spans="1:8">
      <c r="A33" s="7" t="s">
        <v>255</v>
      </c>
      <c r="B33" s="1">
        <f>B31*((1+B32)^B26)</f>
        <v>1.0404800000000001</v>
      </c>
      <c r="C33" s="1">
        <f>C31*((1+C32)^C26)</f>
        <v>1.487090388419779</v>
      </c>
      <c r="D33" s="1">
        <f>D31*((1+D32)^D26)</f>
        <v>2.6967669469540017</v>
      </c>
    </row>
    <row r="34" spans="1:8">
      <c r="A34" s="7" t="s">
        <v>257</v>
      </c>
      <c r="B34" s="1">
        <f>B33</f>
        <v>1.0404800000000001</v>
      </c>
      <c r="C34" s="1">
        <f>C33</f>
        <v>1.487090388419779</v>
      </c>
      <c r="D34" s="1">
        <f>D33</f>
        <v>2.6967669469540017</v>
      </c>
    </row>
    <row r="35" spans="1:8">
      <c r="A35" s="7" t="s">
        <v>256</v>
      </c>
      <c r="B35" s="1">
        <f>B34/((1+$B$4)^B26)</f>
        <v>1.0200784313725491</v>
      </c>
      <c r="C35" s="1">
        <f>C34/((1+$B$4)^C26)</f>
        <v>1.21993207190085</v>
      </c>
      <c r="D35" s="1">
        <f>D34/((1+$B$4)^D26)</f>
        <v>1.6437627047887626</v>
      </c>
    </row>
    <row r="36" spans="1:8">
      <c r="A36" s="7" t="s">
        <v>12</v>
      </c>
      <c r="B36" s="1">
        <f>B35^(1/B26)-1</f>
        <v>2.0078431372549055E-2</v>
      </c>
      <c r="C36" s="1">
        <f>C35^(1/C26)-1</f>
        <v>2.0078431372549055E-2</v>
      </c>
      <c r="D36" s="1">
        <f>D35^(1/D26)-1</f>
        <v>2.0078431372549055E-2</v>
      </c>
    </row>
    <row r="37" spans="1:8">
      <c r="A37" s="7" t="s">
        <v>5</v>
      </c>
      <c r="B37" s="1">
        <f>$B$3-B36</f>
        <v>9.921568627450944E-3</v>
      </c>
      <c r="C37" s="1">
        <f>$B$3-C36</f>
        <v>9.921568627450944E-3</v>
      </c>
      <c r="D37" s="1">
        <f>$B$3-D36</f>
        <v>9.921568627450944E-3</v>
      </c>
    </row>
    <row r="38" spans="1:8" s="17" customFormat="1">
      <c r="A38" s="17" t="s">
        <v>6</v>
      </c>
      <c r="B38" s="16">
        <f>B37/$B$3</f>
        <v>0.33071895424836484</v>
      </c>
      <c r="C38" s="16">
        <f>C37/$B$3</f>
        <v>0.33071895424836484</v>
      </c>
      <c r="D38" s="16">
        <f>D37/$B$3</f>
        <v>0.33071895424836484</v>
      </c>
      <c r="E38" s="16"/>
      <c r="F38" s="16"/>
      <c r="G38" s="16"/>
      <c r="H38" s="16"/>
    </row>
    <row r="39" spans="1:8" s="17" customFormat="1">
      <c r="A39" s="17" t="s">
        <v>13</v>
      </c>
      <c r="B39" s="18">
        <f>B30/B34*100</f>
        <v>100.97262801783791</v>
      </c>
      <c r="C39" s="18">
        <f>C30/C34*100</f>
        <v>110.16321402634195</v>
      </c>
      <c r="D39" s="18">
        <f>D30/D34*100</f>
        <v>127.37714048106967</v>
      </c>
      <c r="E39" s="18"/>
      <c r="F39" s="18"/>
      <c r="G39" s="18"/>
      <c r="H39" s="18"/>
    </row>
    <row r="41" spans="1:8">
      <c r="A41" s="2" t="s">
        <v>278</v>
      </c>
    </row>
    <row r="42" spans="1:8">
      <c r="A42" s="7" t="s">
        <v>301</v>
      </c>
    </row>
    <row r="43" spans="1:8">
      <c r="A43" t="s">
        <v>0</v>
      </c>
      <c r="B43" s="13">
        <v>0</v>
      </c>
      <c r="C43" s="13">
        <v>0.02</v>
      </c>
      <c r="D43" s="13">
        <v>0.04</v>
      </c>
    </row>
    <row r="44" spans="1:8">
      <c r="A44" s="7" t="s">
        <v>251</v>
      </c>
      <c r="B44" s="1">
        <f>1</f>
        <v>1</v>
      </c>
      <c r="C44" s="1">
        <f>1</f>
        <v>1</v>
      </c>
      <c r="D44" s="1">
        <f>1</f>
        <v>1</v>
      </c>
    </row>
    <row r="45" spans="1:8">
      <c r="A45" s="7" t="s">
        <v>250</v>
      </c>
      <c r="B45" s="1">
        <f>(1+$B$3)*(1+B43)-1</f>
        <v>3.0000000000000027E-2</v>
      </c>
      <c r="C45" s="1">
        <f>(1+$B$3)*(1+C43)-1</f>
        <v>5.0599999999999978E-2</v>
      </c>
      <c r="D45" s="1">
        <f>(1+$B$3)*(1+D43)-1</f>
        <v>7.1200000000000152E-2</v>
      </c>
    </row>
    <row r="46" spans="1:8">
      <c r="A46" s="7" t="s">
        <v>254</v>
      </c>
      <c r="B46" s="1">
        <f>B44*((1+B45)^$B$8)</f>
        <v>1.03</v>
      </c>
      <c r="C46" s="1">
        <f>C44*((1+C45)^$B$8)</f>
        <v>1.0506</v>
      </c>
      <c r="D46" s="1">
        <f>D44*((1+D45)^$B$8)</f>
        <v>1.0712000000000002</v>
      </c>
    </row>
    <row r="47" spans="1:8">
      <c r="A47" s="7" t="s">
        <v>258</v>
      </c>
      <c r="B47" s="1">
        <f>B46</f>
        <v>1.03</v>
      </c>
      <c r="C47" s="1">
        <f>C46</f>
        <v>1.0506</v>
      </c>
      <c r="D47" s="1">
        <f>D46</f>
        <v>1.0712000000000002</v>
      </c>
    </row>
    <row r="48" spans="1:8">
      <c r="A48" s="7" t="s">
        <v>253</v>
      </c>
      <c r="B48" s="1">
        <f>1</f>
        <v>1</v>
      </c>
      <c r="C48" s="1">
        <f>1</f>
        <v>1</v>
      </c>
      <c r="D48" s="1">
        <f>1</f>
        <v>1</v>
      </c>
    </row>
    <row r="49" spans="1:8">
      <c r="A49" s="7" t="s">
        <v>11</v>
      </c>
      <c r="B49" s="1">
        <f>((1+$B$3)*(1+B43)-1)*(1-$B$6)</f>
        <v>2.4000000000000021E-2</v>
      </c>
      <c r="C49" s="1">
        <f>((1+$B$3)*(1+C43)-1)*(1-$B$6)</f>
        <v>4.0479999999999988E-2</v>
      </c>
      <c r="D49" s="1">
        <f>((1+$B$3)*(1+D43)-1)*(1-$B$6)</f>
        <v>5.6960000000000122E-2</v>
      </c>
    </row>
    <row r="50" spans="1:8">
      <c r="A50" s="7" t="s">
        <v>255</v>
      </c>
      <c r="B50" s="1">
        <f>B48*((1+B49)^$B$8)</f>
        <v>1.024</v>
      </c>
      <c r="C50" s="1">
        <f>C48*((1+C49)^$B$8)</f>
        <v>1.0404800000000001</v>
      </c>
      <c r="D50" s="1">
        <f>D48*((1+D49)^$B$8)</f>
        <v>1.0569600000000001</v>
      </c>
    </row>
    <row r="51" spans="1:8">
      <c r="A51" s="7" t="s">
        <v>257</v>
      </c>
      <c r="B51" s="1">
        <f>B50</f>
        <v>1.024</v>
      </c>
      <c r="C51" s="1">
        <f>C50</f>
        <v>1.0404800000000001</v>
      </c>
      <c r="D51" s="1">
        <f>D50</f>
        <v>1.0569600000000001</v>
      </c>
    </row>
    <row r="52" spans="1:8">
      <c r="A52" s="7" t="s">
        <v>256</v>
      </c>
      <c r="B52" s="1">
        <f>B51/((1+B43)^$B$8)</f>
        <v>1.024</v>
      </c>
      <c r="C52" s="1">
        <f>C51/((1+C43)^$B$8)</f>
        <v>1.0200784313725491</v>
      </c>
      <c r="D52" s="1">
        <f>D51/((1+D43)^$B$8)</f>
        <v>1.0163076923076924</v>
      </c>
    </row>
    <row r="53" spans="1:8">
      <c r="A53" s="7" t="s">
        <v>12</v>
      </c>
      <c r="B53" s="1">
        <f>B52^(1/$B$8)-1</f>
        <v>2.4000000000000021E-2</v>
      </c>
      <c r="C53" s="1">
        <f>C52^(1/$B$8)-1</f>
        <v>2.0078431372549055E-2</v>
      </c>
      <c r="D53" s="1">
        <f>D52^(1/$B$8)-1</f>
        <v>1.6307692307692356E-2</v>
      </c>
    </row>
    <row r="54" spans="1:8">
      <c r="A54" s="7" t="s">
        <v>5</v>
      </c>
      <c r="B54" s="1">
        <f>$B$3-B53</f>
        <v>5.9999999999999776E-3</v>
      </c>
      <c r="C54" s="1">
        <f>$B$3-C53</f>
        <v>9.921568627450944E-3</v>
      </c>
      <c r="D54" s="1">
        <f>$B$3-D53</f>
        <v>1.3692307692307643E-2</v>
      </c>
    </row>
    <row r="55" spans="1:8" s="17" customFormat="1">
      <c r="A55" s="17" t="s">
        <v>6</v>
      </c>
      <c r="B55" s="16">
        <f>B54/$B$3</f>
        <v>0.19999999999999926</v>
      </c>
      <c r="C55" s="16">
        <f>C54/$B$3</f>
        <v>0.33071895424836484</v>
      </c>
      <c r="D55" s="16">
        <f>D54/$B$3</f>
        <v>0.45641025641025479</v>
      </c>
      <c r="E55" s="16"/>
      <c r="F55" s="16"/>
      <c r="G55" s="16"/>
      <c r="H55" s="16"/>
    </row>
    <row r="56" spans="1:8" s="17" customFormat="1">
      <c r="A56" s="17" t="s">
        <v>13</v>
      </c>
      <c r="B56" s="18">
        <f>B47/B51*100</f>
        <v>100.5859375</v>
      </c>
      <c r="C56" s="18">
        <f>C47/C51*100</f>
        <v>100.97262801783791</v>
      </c>
      <c r="D56" s="18">
        <f>D47/D51*100</f>
        <v>101.34726006660613</v>
      </c>
      <c r="E56" s="18"/>
      <c r="F56" s="18"/>
      <c r="G56" s="18"/>
      <c r="H56" s="18"/>
    </row>
    <row r="58" spans="1:8">
      <c r="A58" s="7" t="s">
        <v>156</v>
      </c>
    </row>
    <row r="59" spans="1:8">
      <c r="A59" s="7" t="s">
        <v>0</v>
      </c>
      <c r="B59" s="13">
        <v>0</v>
      </c>
      <c r="C59" s="13">
        <v>0.02</v>
      </c>
      <c r="D59" s="13">
        <v>0.04</v>
      </c>
    </row>
    <row r="60" spans="1:8">
      <c r="A60" s="7" t="s">
        <v>3</v>
      </c>
      <c r="B60" s="13">
        <v>1</v>
      </c>
      <c r="C60" s="13">
        <v>1</v>
      </c>
      <c r="D60" s="13">
        <v>1</v>
      </c>
    </row>
    <row r="61" spans="1:8">
      <c r="A61" s="7" t="s">
        <v>251</v>
      </c>
      <c r="B61" s="1">
        <f>1</f>
        <v>1</v>
      </c>
      <c r="C61" s="1">
        <f>1</f>
        <v>1</v>
      </c>
      <c r="D61" s="1">
        <f>1</f>
        <v>1</v>
      </c>
    </row>
    <row r="62" spans="1:8">
      <c r="A62" s="7" t="s">
        <v>250</v>
      </c>
      <c r="B62" s="1">
        <f>(1+$B$3)*(1+B59)-1</f>
        <v>3.0000000000000027E-2</v>
      </c>
      <c r="C62" s="1">
        <f>(1+$B$3)*(1+C59)-1</f>
        <v>5.0599999999999978E-2</v>
      </c>
      <c r="D62" s="1">
        <f>(1+$B$3)*(1+D59)-1</f>
        <v>7.1200000000000152E-2</v>
      </c>
    </row>
    <row r="63" spans="1:8">
      <c r="A63" s="7" t="s">
        <v>254</v>
      </c>
      <c r="B63" s="1">
        <f>B61*((1+B62)^B60)</f>
        <v>1.03</v>
      </c>
      <c r="C63" s="1">
        <f>C61*((1+C62)^C60)</f>
        <v>1.0506</v>
      </c>
      <c r="D63" s="1">
        <f>D61*((1+D62)^D60)</f>
        <v>1.0712000000000002</v>
      </c>
    </row>
    <row r="64" spans="1:8">
      <c r="A64" s="7" t="s">
        <v>258</v>
      </c>
      <c r="B64" s="1">
        <f>B63</f>
        <v>1.03</v>
      </c>
      <c r="C64" s="1">
        <f>C63</f>
        <v>1.0506</v>
      </c>
      <c r="D64" s="1">
        <f>D63</f>
        <v>1.0712000000000002</v>
      </c>
    </row>
    <row r="65" spans="1:8">
      <c r="A65" s="7" t="s">
        <v>253</v>
      </c>
      <c r="B65" s="1">
        <f>1</f>
        <v>1</v>
      </c>
      <c r="C65" s="1">
        <f>1</f>
        <v>1</v>
      </c>
      <c r="D65" s="1">
        <f>1</f>
        <v>1</v>
      </c>
    </row>
    <row r="66" spans="1:8">
      <c r="A66" s="7" t="s">
        <v>11</v>
      </c>
      <c r="B66" s="1">
        <f>((1+$B$3)*(1+B59)-1)*(1-$B$6)</f>
        <v>2.4000000000000021E-2</v>
      </c>
      <c r="C66" s="1">
        <f>((1+$B$3)*(1+C59)-1)*(1-$B$6)</f>
        <v>4.0479999999999988E-2</v>
      </c>
      <c r="D66" s="1">
        <f>((1+$B$3)*(1+D59)-1)*(1-$B$6)</f>
        <v>5.6960000000000122E-2</v>
      </c>
    </row>
    <row r="67" spans="1:8">
      <c r="A67" s="7" t="s">
        <v>255</v>
      </c>
      <c r="B67" s="1">
        <f>B65*((1+B66)^B60)</f>
        <v>1.024</v>
      </c>
      <c r="C67" s="1">
        <f>C65*((1+C66)^C60)</f>
        <v>1.0404800000000001</v>
      </c>
      <c r="D67" s="1">
        <f>D65*((1+D66)^D60)</f>
        <v>1.0569600000000001</v>
      </c>
    </row>
    <row r="68" spans="1:8">
      <c r="A68" s="7" t="s">
        <v>257</v>
      </c>
      <c r="B68" s="1">
        <f>B67</f>
        <v>1.024</v>
      </c>
      <c r="C68" s="1">
        <f>C67</f>
        <v>1.0404800000000001</v>
      </c>
      <c r="D68" s="1">
        <f>D67</f>
        <v>1.0569600000000001</v>
      </c>
    </row>
    <row r="69" spans="1:8">
      <c r="A69" s="7" t="s">
        <v>256</v>
      </c>
      <c r="B69" s="1">
        <f>B68/((1+B59)^B60)</f>
        <v>1.024</v>
      </c>
      <c r="C69" s="1">
        <f>C68/((1+C59)^C60)</f>
        <v>1.0200784313725491</v>
      </c>
      <c r="D69" s="1">
        <f>D68/((1+D59)^D60)</f>
        <v>1.0163076923076924</v>
      </c>
    </row>
    <row r="70" spans="1:8">
      <c r="A70" s="7" t="s">
        <v>12</v>
      </c>
      <c r="B70" s="1">
        <f>B69^(1/B60)-1</f>
        <v>2.4000000000000021E-2</v>
      </c>
      <c r="C70" s="1">
        <f>C69^(1/C60)-1</f>
        <v>2.0078431372549055E-2</v>
      </c>
      <c r="D70" s="1">
        <f>D69^(1/D60)-1</f>
        <v>1.6307692307692356E-2</v>
      </c>
    </row>
    <row r="71" spans="1:8">
      <c r="A71" s="7" t="s">
        <v>5</v>
      </c>
      <c r="B71" s="1">
        <f>$B$3-B70</f>
        <v>5.9999999999999776E-3</v>
      </c>
      <c r="C71" s="1">
        <f>$B$3-C70</f>
        <v>9.921568627450944E-3</v>
      </c>
      <c r="D71" s="1">
        <f>$B$3-D70</f>
        <v>1.3692307692307643E-2</v>
      </c>
    </row>
    <row r="72" spans="1:8" s="17" customFormat="1">
      <c r="A72" s="17" t="s">
        <v>6</v>
      </c>
      <c r="B72" s="16">
        <f>B71/$B$3</f>
        <v>0.19999999999999926</v>
      </c>
      <c r="C72" s="16">
        <f>C71/$B$3</f>
        <v>0.33071895424836484</v>
      </c>
      <c r="D72" s="16">
        <f>D71/$B$3</f>
        <v>0.45641025641025479</v>
      </c>
      <c r="E72" s="16"/>
      <c r="F72" s="16"/>
      <c r="G72" s="16"/>
      <c r="H72" s="16"/>
    </row>
    <row r="73" spans="1:8" s="17" customFormat="1">
      <c r="A73" s="17" t="s">
        <v>13</v>
      </c>
      <c r="B73" s="18">
        <f>B64/B68*100</f>
        <v>100.5859375</v>
      </c>
      <c r="C73" s="18">
        <f>C64/C68*100</f>
        <v>100.97262801783791</v>
      </c>
      <c r="D73" s="18">
        <f>D64/D68*100</f>
        <v>101.34726006660613</v>
      </c>
      <c r="E73" s="18"/>
      <c r="F73" s="18"/>
      <c r="G73" s="18"/>
      <c r="H73" s="18"/>
    </row>
    <row r="75" spans="1:8">
      <c r="A75" s="7" t="s">
        <v>157</v>
      </c>
    </row>
    <row r="76" spans="1:8">
      <c r="A76" s="7" t="s">
        <v>0</v>
      </c>
      <c r="B76" s="13">
        <v>0</v>
      </c>
      <c r="C76" s="13">
        <v>0.02</v>
      </c>
      <c r="D76" s="13">
        <v>0.04</v>
      </c>
    </row>
    <row r="77" spans="1:8">
      <c r="A77" s="7" t="s">
        <v>3</v>
      </c>
      <c r="B77" s="13">
        <v>10</v>
      </c>
      <c r="C77" s="13">
        <v>10</v>
      </c>
      <c r="D77" s="13">
        <v>10</v>
      </c>
    </row>
    <row r="78" spans="1:8">
      <c r="A78" s="7" t="s">
        <v>251</v>
      </c>
      <c r="B78" s="1">
        <f>1</f>
        <v>1</v>
      </c>
      <c r="C78" s="1">
        <f>1</f>
        <v>1</v>
      </c>
      <c r="D78" s="1">
        <f>1</f>
        <v>1</v>
      </c>
    </row>
    <row r="79" spans="1:8">
      <c r="A79" s="7" t="s">
        <v>250</v>
      </c>
      <c r="B79" s="1">
        <f>(1+$B$3)*(1+B76)-1</f>
        <v>3.0000000000000027E-2</v>
      </c>
      <c r="C79" s="1">
        <f>(1+$B$3)*(1+C76)-1</f>
        <v>5.0599999999999978E-2</v>
      </c>
      <c r="D79" s="1">
        <f>(1+$B$3)*(1+D76)-1</f>
        <v>7.1200000000000152E-2</v>
      </c>
    </row>
    <row r="80" spans="1:8">
      <c r="A80" s="7" t="s">
        <v>254</v>
      </c>
      <c r="B80" s="1">
        <f>B78*((1+B79)^B77)</f>
        <v>1.3439163793441218</v>
      </c>
      <c r="C80" s="1">
        <f>C78*((1+C79)^C77)</f>
        <v>1.6382265673600411</v>
      </c>
      <c r="D80" s="1">
        <f>D78*((1+D79)^D77)</f>
        <v>1.9893245399322921</v>
      </c>
    </row>
    <row r="81" spans="1:8">
      <c r="A81" s="7" t="s">
        <v>258</v>
      </c>
      <c r="B81" s="1">
        <f>B80</f>
        <v>1.3439163793441218</v>
      </c>
      <c r="C81" s="1">
        <f>C80</f>
        <v>1.6382265673600411</v>
      </c>
      <c r="D81" s="1">
        <f>D80</f>
        <v>1.9893245399322921</v>
      </c>
    </row>
    <row r="82" spans="1:8">
      <c r="A82" s="7" t="s">
        <v>253</v>
      </c>
      <c r="B82" s="1">
        <f>1</f>
        <v>1</v>
      </c>
      <c r="C82" s="1">
        <f>1</f>
        <v>1</v>
      </c>
      <c r="D82" s="1">
        <f>1</f>
        <v>1</v>
      </c>
    </row>
    <row r="83" spans="1:8">
      <c r="A83" s="7" t="s">
        <v>11</v>
      </c>
      <c r="B83" s="1">
        <f>((1+$B$3)*(1+B76)-1)*(1-$B$6)</f>
        <v>2.4000000000000021E-2</v>
      </c>
      <c r="C83" s="1">
        <f>((1+$B$3)*(1+C76)-1)*(1-$B$6)</f>
        <v>4.0479999999999988E-2</v>
      </c>
      <c r="D83" s="1">
        <f>((1+$B$3)*(1+D76)-1)*(1-$B$6)</f>
        <v>5.6960000000000122E-2</v>
      </c>
    </row>
    <row r="84" spans="1:8">
      <c r="A84" s="7" t="s">
        <v>255</v>
      </c>
      <c r="B84" s="1">
        <f>B82*((1+B83)^B77)</f>
        <v>1.2676506002282293</v>
      </c>
      <c r="C84" s="1">
        <f>C82*((1+C83)^C77)</f>
        <v>1.487090388419779</v>
      </c>
      <c r="D84" s="1">
        <f>D82*((1+D83)^D77)</f>
        <v>1.7401453290877911</v>
      </c>
    </row>
    <row r="85" spans="1:8">
      <c r="A85" s="7" t="s">
        <v>257</v>
      </c>
      <c r="B85" s="1">
        <f>B84</f>
        <v>1.2676506002282293</v>
      </c>
      <c r="C85" s="1">
        <f>C84</f>
        <v>1.487090388419779</v>
      </c>
      <c r="D85" s="1">
        <f>D84</f>
        <v>1.7401453290877911</v>
      </c>
    </row>
    <row r="86" spans="1:8">
      <c r="A86" s="7" t="s">
        <v>256</v>
      </c>
      <c r="B86" s="1">
        <f>B85/((1+B76)^B77)</f>
        <v>1.2676506002282293</v>
      </c>
      <c r="C86" s="1">
        <f>C85/((1+C76)^C77)</f>
        <v>1.21993207190085</v>
      </c>
      <c r="D86" s="1">
        <f>D85/((1+D76)^D77)</f>
        <v>1.1755798328812892</v>
      </c>
    </row>
    <row r="87" spans="1:8">
      <c r="A87" s="7" t="s">
        <v>12</v>
      </c>
      <c r="B87" s="1">
        <f>B86^(1/B77)-1</f>
        <v>2.4000000000000021E-2</v>
      </c>
      <c r="C87" s="1">
        <f>C86^(1/C77)-1</f>
        <v>2.0078431372549055E-2</v>
      </c>
      <c r="D87" s="1">
        <f>D86^(1/D77)-1</f>
        <v>1.6307692307692356E-2</v>
      </c>
    </row>
    <row r="88" spans="1:8">
      <c r="A88" s="7" t="s">
        <v>5</v>
      </c>
      <c r="B88" s="1">
        <f>$B$3-B87</f>
        <v>5.9999999999999776E-3</v>
      </c>
      <c r="C88" s="1">
        <f>$B$3-C87</f>
        <v>9.921568627450944E-3</v>
      </c>
      <c r="D88" s="1">
        <f>$B$3-D87</f>
        <v>1.3692307692307643E-2</v>
      </c>
    </row>
    <row r="89" spans="1:8" s="17" customFormat="1">
      <c r="A89" s="17" t="s">
        <v>6</v>
      </c>
      <c r="B89" s="16">
        <f>B88/$B$3</f>
        <v>0.19999999999999926</v>
      </c>
      <c r="C89" s="16">
        <f>C88/$B$3</f>
        <v>0.33071895424836484</v>
      </c>
      <c r="D89" s="16">
        <f>D88/$B$3</f>
        <v>0.45641025641025479</v>
      </c>
      <c r="E89" s="16"/>
      <c r="F89" s="16"/>
      <c r="G89" s="16"/>
      <c r="H89" s="16"/>
    </row>
    <row r="90" spans="1:8" s="17" customFormat="1">
      <c r="A90" s="17" t="s">
        <v>13</v>
      </c>
      <c r="B90" s="18">
        <f>B81/B85*100</f>
        <v>106.01630915507488</v>
      </c>
      <c r="C90" s="18">
        <f>C81/C85*100</f>
        <v>110.16321402634195</v>
      </c>
      <c r="D90" s="18">
        <f>D81/D85*100</f>
        <v>114.31944830579894</v>
      </c>
      <c r="E90" s="18"/>
      <c r="F90" s="18"/>
      <c r="G90" s="18"/>
      <c r="H90" s="18"/>
    </row>
    <row r="92" spans="1:8">
      <c r="A92" s="7" t="s">
        <v>158</v>
      </c>
    </row>
    <row r="93" spans="1:8">
      <c r="A93" s="7" t="s">
        <v>0</v>
      </c>
      <c r="B93" s="13">
        <v>0</v>
      </c>
      <c r="C93" s="13">
        <v>0.02</v>
      </c>
      <c r="D93" s="13">
        <v>0.04</v>
      </c>
    </row>
    <row r="94" spans="1:8">
      <c r="A94" s="7" t="s">
        <v>3</v>
      </c>
      <c r="B94" s="13">
        <v>25</v>
      </c>
      <c r="C94" s="13">
        <v>25</v>
      </c>
      <c r="D94" s="13">
        <v>25</v>
      </c>
    </row>
    <row r="95" spans="1:8">
      <c r="A95" s="7" t="s">
        <v>251</v>
      </c>
      <c r="B95" s="1">
        <f>1</f>
        <v>1</v>
      </c>
      <c r="C95" s="1">
        <f>1</f>
        <v>1</v>
      </c>
      <c r="D95" s="1">
        <f>1</f>
        <v>1</v>
      </c>
    </row>
    <row r="96" spans="1:8">
      <c r="A96" s="7" t="s">
        <v>250</v>
      </c>
      <c r="B96" s="1">
        <f>(1+$B$3)*(1+B93)-1</f>
        <v>3.0000000000000027E-2</v>
      </c>
      <c r="C96" s="1">
        <f>(1+$B$3)*(1+C93)-1</f>
        <v>5.0599999999999978E-2</v>
      </c>
      <c r="D96" s="1">
        <f>(1+$B$3)*(1+D93)-1</f>
        <v>7.1200000000000152E-2</v>
      </c>
    </row>
    <row r="97" spans="1:10">
      <c r="A97" s="7" t="s">
        <v>254</v>
      </c>
      <c r="B97" s="1">
        <f>B95*((1+B96)^B94)</f>
        <v>2.0937779296542138</v>
      </c>
      <c r="C97" s="1">
        <f>C95*((1+C96)^C94)</f>
        <v>3.4350646224686523</v>
      </c>
      <c r="D97" s="1">
        <f>D95*((1+D96)^D94)</f>
        <v>5.5816692749387347</v>
      </c>
    </row>
    <row r="98" spans="1:10">
      <c r="A98" s="7" t="s">
        <v>258</v>
      </c>
      <c r="B98" s="1">
        <f>B97</f>
        <v>2.0937779296542138</v>
      </c>
      <c r="C98" s="1">
        <f>C97</f>
        <v>3.4350646224686523</v>
      </c>
      <c r="D98" s="1">
        <f>D97</f>
        <v>5.5816692749387347</v>
      </c>
    </row>
    <row r="99" spans="1:10">
      <c r="A99" s="7" t="s">
        <v>253</v>
      </c>
      <c r="B99" s="1">
        <f>1</f>
        <v>1</v>
      </c>
      <c r="C99" s="1">
        <f>1</f>
        <v>1</v>
      </c>
      <c r="D99" s="1">
        <f>1</f>
        <v>1</v>
      </c>
    </row>
    <row r="100" spans="1:10">
      <c r="A100" s="7" t="s">
        <v>11</v>
      </c>
      <c r="B100" s="1">
        <f>((1+$B$3)*(1+B93)-1)*(1-$B$6)</f>
        <v>2.4000000000000021E-2</v>
      </c>
      <c r="C100" s="1">
        <f>((1+$B$3)*(1+C93)-1)*(1-$B$6)</f>
        <v>4.0479999999999988E-2</v>
      </c>
      <c r="D100" s="1">
        <f>((1+$B$3)*(1+D93)-1)*(1-$B$6)</f>
        <v>5.6960000000000122E-2</v>
      </c>
    </row>
    <row r="101" spans="1:10">
      <c r="A101" s="7" t="s">
        <v>255</v>
      </c>
      <c r="B101" s="1">
        <f>B99*((1+B100)^B94)</f>
        <v>1.809251394333065</v>
      </c>
      <c r="C101" s="1">
        <f>C99*((1+C100)^C94)</f>
        <v>2.6967669469540017</v>
      </c>
      <c r="D101" s="1">
        <f>D99*((1+D100)^D94)</f>
        <v>3.9945126448783412</v>
      </c>
    </row>
    <row r="102" spans="1:10">
      <c r="A102" s="7" t="s">
        <v>257</v>
      </c>
      <c r="B102" s="1">
        <f>B101</f>
        <v>1.809251394333065</v>
      </c>
      <c r="C102" s="1">
        <f>C101</f>
        <v>2.6967669469540017</v>
      </c>
      <c r="D102" s="1">
        <f>D101</f>
        <v>3.9945126448783412</v>
      </c>
    </row>
    <row r="103" spans="1:10">
      <c r="A103" s="7" t="s">
        <v>256</v>
      </c>
      <c r="B103" s="1">
        <f>B102/((1+B93)^B94)</f>
        <v>1.809251394333065</v>
      </c>
      <c r="C103" s="1">
        <f>C102/((1+C93)^C94)</f>
        <v>1.6437627047887626</v>
      </c>
      <c r="D103" s="1">
        <f>D102/((1+D93)^D94)</f>
        <v>1.4984088099097865</v>
      </c>
    </row>
    <row r="104" spans="1:10">
      <c r="A104" s="7" t="s">
        <v>12</v>
      </c>
      <c r="B104" s="1">
        <f>B103^(1/B94)-1</f>
        <v>2.4000000000000021E-2</v>
      </c>
      <c r="C104" s="1">
        <f>C103^(1/C94)-1</f>
        <v>2.0078431372549055E-2</v>
      </c>
      <c r="D104" s="1">
        <f>D103^(1/D94)-1</f>
        <v>1.6307692307692356E-2</v>
      </c>
    </row>
    <row r="105" spans="1:10">
      <c r="A105" s="7" t="s">
        <v>5</v>
      </c>
      <c r="B105" s="1">
        <f>$B$3-B104</f>
        <v>5.9999999999999776E-3</v>
      </c>
      <c r="C105" s="1">
        <f>$B$3-C104</f>
        <v>9.921568627450944E-3</v>
      </c>
      <c r="D105" s="1">
        <f>$B$3-D104</f>
        <v>1.3692307692307643E-2</v>
      </c>
    </row>
    <row r="106" spans="1:10" s="17" customFormat="1">
      <c r="A106" s="17" t="s">
        <v>6</v>
      </c>
      <c r="B106" s="16">
        <f>B105/$B$3</f>
        <v>0.19999999999999926</v>
      </c>
      <c r="C106" s="16">
        <f>C105/$B$3</f>
        <v>0.33071895424836484</v>
      </c>
      <c r="D106" s="16">
        <f>D105/$B$3</f>
        <v>0.45641025641025479</v>
      </c>
      <c r="E106" s="16"/>
      <c r="F106" s="16"/>
      <c r="G106" s="16"/>
      <c r="H106" s="16"/>
    </row>
    <row r="107" spans="1:10" s="17" customFormat="1">
      <c r="A107" s="17" t="s">
        <v>13</v>
      </c>
      <c r="B107" s="18">
        <f>B98/B102*100</f>
        <v>115.72620235155505</v>
      </c>
      <c r="C107" s="18">
        <f>C98/C102*100</f>
        <v>127.37714048106967</v>
      </c>
      <c r="D107" s="18">
        <f>D98/D102*100</f>
        <v>139.73342360288692</v>
      </c>
      <c r="E107" s="18"/>
      <c r="F107" s="18"/>
      <c r="G107" s="18"/>
      <c r="H107" s="18"/>
    </row>
    <row r="109" spans="1:10">
      <c r="A109" s="2" t="s">
        <v>281</v>
      </c>
    </row>
    <row r="110" spans="1:10">
      <c r="A110" t="s">
        <v>303</v>
      </c>
      <c r="B110" s="2" t="s">
        <v>73</v>
      </c>
      <c r="C110" s="2" t="s">
        <v>80</v>
      </c>
      <c r="D110" s="2" t="s">
        <v>74</v>
      </c>
      <c r="E110" s="2" t="s">
        <v>75</v>
      </c>
      <c r="F110" s="2" t="s">
        <v>76</v>
      </c>
      <c r="G110" s="2" t="s">
        <v>77</v>
      </c>
      <c r="H110" s="2" t="s">
        <v>78</v>
      </c>
      <c r="I110" s="2" t="s">
        <v>79</v>
      </c>
      <c r="J110" s="2" t="s">
        <v>32</v>
      </c>
    </row>
    <row r="111" spans="1:10">
      <c r="A111" s="7" t="s">
        <v>270</v>
      </c>
      <c r="B111" s="40">
        <v>0</v>
      </c>
      <c r="C111" s="14">
        <f>INDEX(SystemParamValues,MATCH("StartingRate",ParamNames,0),MATCH($B$2,SystemNames,0))</f>
        <v>0</v>
      </c>
      <c r="D111" s="14">
        <f>INDEX(SystemParamValues,MATCH("BasicRate",ParamNames,0),MATCH($B$2,SystemNames,0))</f>
        <v>0.2</v>
      </c>
      <c r="E111" s="14">
        <f>INDEX(SystemParamValues,MATCH("HigherRate",ParamNames,0),MATCH($B$2,SystemNames,0))</f>
        <v>0.4</v>
      </c>
      <c r="F111" s="14">
        <f>INDEX(SystemParamValues,MATCH("MTROnCBTaper1Kid",ParamNames,0),MATCH($B$2,SystemNames,0))</f>
        <v>0.50763999999999998</v>
      </c>
      <c r="G111" s="14">
        <f>INDEX(SystemParamValues,MATCH("MTROnCBTaper2Kids",ParamNames,0),MATCH($B$2,SystemNames,0))</f>
        <v>0.57888000000000006</v>
      </c>
      <c r="H111" s="14">
        <f>INDEX(SystemParamValues,MATCH("MTROnPATaper",ParamNames,0),MATCH($B$2,SystemNames,0))</f>
        <v>0.6</v>
      </c>
      <c r="I111" s="14">
        <f>INDEX(SystemParamValues,MATCH("AdditionalRate",ParamNames,0),MATCH($B$2,SystemNames,0))</f>
        <v>0.45</v>
      </c>
      <c r="J111" s="14">
        <f>INDEX(SystemParamValues,MATCH("BasicRate",ParamNames,0),MATCH($B$2,SystemNames,0))+INDEX(SystemParamValues,MATCH("TaxCredTaperRate",ParamNames,0),MATCH($B$2,SystemNames,0))</f>
        <v>0.61</v>
      </c>
    </row>
    <row r="112" spans="1:10">
      <c r="A112" s="7" t="s">
        <v>251</v>
      </c>
      <c r="B112" s="1">
        <f>1</f>
        <v>1</v>
      </c>
      <c r="C112" s="1">
        <f>1</f>
        <v>1</v>
      </c>
      <c r="D112" s="1">
        <f>1</f>
        <v>1</v>
      </c>
      <c r="E112" s="1">
        <f>1</f>
        <v>1</v>
      </c>
      <c r="F112" s="1">
        <f>1</f>
        <v>1</v>
      </c>
      <c r="G112" s="1">
        <f>1</f>
        <v>1</v>
      </c>
      <c r="H112" s="1">
        <f>1</f>
        <v>1</v>
      </c>
      <c r="I112" s="1">
        <f>1</f>
        <v>1</v>
      </c>
      <c r="J112" s="1">
        <f>1</f>
        <v>1</v>
      </c>
    </row>
    <row r="113" spans="1:10">
      <c r="A113" s="7" t="s">
        <v>250</v>
      </c>
      <c r="B113" s="1">
        <f t="shared" ref="B113:J113" si="0">(1+$B$3)*(1+$B$4)-1</f>
        <v>5.0599999999999978E-2</v>
      </c>
      <c r="C113" s="1">
        <f t="shared" si="0"/>
        <v>5.0599999999999978E-2</v>
      </c>
      <c r="D113" s="1">
        <f t="shared" si="0"/>
        <v>5.0599999999999978E-2</v>
      </c>
      <c r="E113" s="1">
        <f t="shared" si="0"/>
        <v>5.0599999999999978E-2</v>
      </c>
      <c r="F113" s="1">
        <f t="shared" si="0"/>
        <v>5.0599999999999978E-2</v>
      </c>
      <c r="G113" s="1">
        <f t="shared" si="0"/>
        <v>5.0599999999999978E-2</v>
      </c>
      <c r="H113" s="1">
        <f t="shared" si="0"/>
        <v>5.0599999999999978E-2</v>
      </c>
      <c r="I113" s="1">
        <f t="shared" si="0"/>
        <v>5.0599999999999978E-2</v>
      </c>
      <c r="J113" s="1">
        <f t="shared" si="0"/>
        <v>5.0599999999999978E-2</v>
      </c>
    </row>
    <row r="114" spans="1:10">
      <c r="A114" s="7" t="s">
        <v>254</v>
      </c>
      <c r="B114" s="1">
        <f t="shared" ref="B114:J114" si="1">B112*((1+B113)^$B$8)</f>
        <v>1.0506</v>
      </c>
      <c r="C114" s="1">
        <f t="shared" si="1"/>
        <v>1.0506</v>
      </c>
      <c r="D114" s="1">
        <f t="shared" si="1"/>
        <v>1.0506</v>
      </c>
      <c r="E114" s="1">
        <f t="shared" si="1"/>
        <v>1.0506</v>
      </c>
      <c r="F114" s="1">
        <f t="shared" si="1"/>
        <v>1.0506</v>
      </c>
      <c r="G114" s="1">
        <f t="shared" si="1"/>
        <v>1.0506</v>
      </c>
      <c r="H114" s="1">
        <f t="shared" si="1"/>
        <v>1.0506</v>
      </c>
      <c r="I114" s="1">
        <f t="shared" si="1"/>
        <v>1.0506</v>
      </c>
      <c r="J114" s="1">
        <f t="shared" si="1"/>
        <v>1.0506</v>
      </c>
    </row>
    <row r="115" spans="1:10">
      <c r="A115" s="7" t="s">
        <v>258</v>
      </c>
      <c r="B115" s="1">
        <f t="shared" ref="B115:J115" si="2">B114</f>
        <v>1.0506</v>
      </c>
      <c r="C115" s="1">
        <f t="shared" si="2"/>
        <v>1.0506</v>
      </c>
      <c r="D115" s="1">
        <f t="shared" si="2"/>
        <v>1.0506</v>
      </c>
      <c r="E115" s="1">
        <f t="shared" si="2"/>
        <v>1.0506</v>
      </c>
      <c r="F115" s="1">
        <f t="shared" si="2"/>
        <v>1.0506</v>
      </c>
      <c r="G115" s="1">
        <f t="shared" si="2"/>
        <v>1.0506</v>
      </c>
      <c r="H115" s="1">
        <f t="shared" si="2"/>
        <v>1.0506</v>
      </c>
      <c r="I115" s="1">
        <f t="shared" si="2"/>
        <v>1.0506</v>
      </c>
      <c r="J115" s="1">
        <f t="shared" si="2"/>
        <v>1.0506</v>
      </c>
    </row>
    <row r="116" spans="1:10">
      <c r="A116" s="7" t="s">
        <v>253</v>
      </c>
      <c r="B116" s="1">
        <f>1</f>
        <v>1</v>
      </c>
      <c r="C116" s="1">
        <f>1</f>
        <v>1</v>
      </c>
      <c r="D116" s="1">
        <f>1</f>
        <v>1</v>
      </c>
      <c r="E116" s="1">
        <f>1</f>
        <v>1</v>
      </c>
      <c r="F116" s="1">
        <f>1</f>
        <v>1</v>
      </c>
      <c r="G116" s="1">
        <f>1</f>
        <v>1</v>
      </c>
      <c r="H116" s="1">
        <f>1</f>
        <v>1</v>
      </c>
      <c r="I116" s="1">
        <f>1</f>
        <v>1</v>
      </c>
      <c r="J116" s="1">
        <f>1</f>
        <v>1</v>
      </c>
    </row>
    <row r="117" spans="1:10">
      <c r="A117" s="7" t="s">
        <v>11</v>
      </c>
      <c r="B117" s="1">
        <f t="shared" ref="B117:J117" si="3">((1+$B$3)*(1+$B$4)-1)*(1-B111)</f>
        <v>5.0599999999999978E-2</v>
      </c>
      <c r="C117" s="1">
        <f t="shared" si="3"/>
        <v>5.0599999999999978E-2</v>
      </c>
      <c r="D117" s="1">
        <f t="shared" si="3"/>
        <v>4.0479999999999988E-2</v>
      </c>
      <c r="E117" s="1">
        <f t="shared" si="3"/>
        <v>3.0359999999999984E-2</v>
      </c>
      <c r="F117" s="1">
        <f t="shared" si="3"/>
        <v>2.491341599999999E-2</v>
      </c>
      <c r="G117" s="1">
        <f t="shared" si="3"/>
        <v>2.1308671999999987E-2</v>
      </c>
      <c r="H117" s="1">
        <f t="shared" si="3"/>
        <v>2.0239999999999994E-2</v>
      </c>
      <c r="I117" s="1">
        <f t="shared" si="3"/>
        <v>2.782999999999999E-2</v>
      </c>
      <c r="J117" s="1">
        <f t="shared" si="3"/>
        <v>1.9733999999999991E-2</v>
      </c>
    </row>
    <row r="118" spans="1:10">
      <c r="A118" s="7" t="s">
        <v>255</v>
      </c>
      <c r="B118" s="1">
        <f t="shared" ref="B118:J118" si="4">B116*((1+B117)^$B$8)</f>
        <v>1.0506</v>
      </c>
      <c r="C118" s="1">
        <f t="shared" si="4"/>
        <v>1.0506</v>
      </c>
      <c r="D118" s="1">
        <f t="shared" si="4"/>
        <v>1.0404800000000001</v>
      </c>
      <c r="E118" s="1">
        <f t="shared" si="4"/>
        <v>1.0303599999999999</v>
      </c>
      <c r="F118" s="1">
        <f t="shared" si="4"/>
        <v>1.024913416</v>
      </c>
      <c r="G118" s="1">
        <f t="shared" si="4"/>
        <v>1.021308672</v>
      </c>
      <c r="H118" s="1">
        <f t="shared" si="4"/>
        <v>1.02024</v>
      </c>
      <c r="I118" s="1">
        <f t="shared" si="4"/>
        <v>1.02783</v>
      </c>
      <c r="J118" s="1">
        <f t="shared" si="4"/>
        <v>1.0197339999999999</v>
      </c>
    </row>
    <row r="119" spans="1:10">
      <c r="A119" s="7" t="s">
        <v>257</v>
      </c>
      <c r="B119" s="1">
        <f t="shared" ref="B119:J119" si="5">B118</f>
        <v>1.0506</v>
      </c>
      <c r="C119" s="1">
        <f t="shared" si="5"/>
        <v>1.0506</v>
      </c>
      <c r="D119" s="1">
        <f t="shared" si="5"/>
        <v>1.0404800000000001</v>
      </c>
      <c r="E119" s="1">
        <f t="shared" si="5"/>
        <v>1.0303599999999999</v>
      </c>
      <c r="F119" s="1">
        <f t="shared" si="5"/>
        <v>1.024913416</v>
      </c>
      <c r="G119" s="1">
        <f t="shared" si="5"/>
        <v>1.021308672</v>
      </c>
      <c r="H119" s="1">
        <f t="shared" si="5"/>
        <v>1.02024</v>
      </c>
      <c r="I119" s="1">
        <f t="shared" si="5"/>
        <v>1.02783</v>
      </c>
      <c r="J119" s="1">
        <f t="shared" si="5"/>
        <v>1.0197339999999999</v>
      </c>
    </row>
    <row r="120" spans="1:10">
      <c r="A120" s="7" t="s">
        <v>256</v>
      </c>
      <c r="B120" s="1">
        <f t="shared" ref="B120:J120" si="6">B119/((1+$B$4)^$B$8)</f>
        <v>1.03</v>
      </c>
      <c r="C120" s="1">
        <f t="shared" si="6"/>
        <v>1.03</v>
      </c>
      <c r="D120" s="1">
        <f t="shared" si="6"/>
        <v>1.0200784313725491</v>
      </c>
      <c r="E120" s="1">
        <f t="shared" si="6"/>
        <v>1.0101568627450979</v>
      </c>
      <c r="F120" s="1">
        <f t="shared" si="6"/>
        <v>1.004817074509804</v>
      </c>
      <c r="G120" s="1">
        <f t="shared" si="6"/>
        <v>1.0012830117647058</v>
      </c>
      <c r="H120" s="1">
        <f t="shared" si="6"/>
        <v>1.0002352941176471</v>
      </c>
      <c r="I120" s="1">
        <f t="shared" si="6"/>
        <v>1.0076764705882353</v>
      </c>
      <c r="J120" s="1">
        <f t="shared" si="6"/>
        <v>0.99973921568627444</v>
      </c>
    </row>
    <row r="121" spans="1:10">
      <c r="A121" s="7" t="s">
        <v>12</v>
      </c>
      <c r="B121" s="1">
        <f t="shared" ref="B121:J121" si="7">B120^(1/$B$8)-1</f>
        <v>3.0000000000000027E-2</v>
      </c>
      <c r="C121" s="1">
        <f t="shared" si="7"/>
        <v>3.0000000000000027E-2</v>
      </c>
      <c r="D121" s="1">
        <f t="shared" si="7"/>
        <v>2.0078431372549055E-2</v>
      </c>
      <c r="E121" s="1">
        <f t="shared" si="7"/>
        <v>1.0156862745097861E-2</v>
      </c>
      <c r="F121" s="1">
        <f t="shared" si="7"/>
        <v>4.8170745098039536E-3</v>
      </c>
      <c r="G121" s="1">
        <f t="shared" si="7"/>
        <v>1.2830117647057993E-3</v>
      </c>
      <c r="H121" s="1">
        <f t="shared" si="7"/>
        <v>2.3529411764711128E-4</v>
      </c>
      <c r="I121" s="1">
        <f t="shared" si="7"/>
        <v>7.6764705882352846E-3</v>
      </c>
      <c r="J121" s="1">
        <f t="shared" si="7"/>
        <v>-2.6078431372555944E-4</v>
      </c>
    </row>
    <row r="122" spans="1:10">
      <c r="A122" s="7" t="s">
        <v>5</v>
      </c>
      <c r="B122" s="1">
        <f t="shared" ref="B122:J122" si="8">$B$3-B121</f>
        <v>-2.7755575615628914E-17</v>
      </c>
      <c r="C122" s="1">
        <f t="shared" si="8"/>
        <v>-2.7755575615628914E-17</v>
      </c>
      <c r="D122" s="1">
        <f t="shared" si="8"/>
        <v>9.921568627450944E-3</v>
      </c>
      <c r="E122" s="1">
        <f t="shared" si="8"/>
        <v>1.9843137254902138E-2</v>
      </c>
      <c r="F122" s="1">
        <f t="shared" si="8"/>
        <v>2.5182925490196045E-2</v>
      </c>
      <c r="G122" s="1">
        <f t="shared" si="8"/>
        <v>2.87169882352942E-2</v>
      </c>
      <c r="H122" s="1">
        <f t="shared" si="8"/>
        <v>2.9764705882352888E-2</v>
      </c>
      <c r="I122" s="1">
        <f t="shared" si="8"/>
        <v>2.2323529411764714E-2</v>
      </c>
      <c r="J122" s="1">
        <f t="shared" si="8"/>
        <v>3.0260784313725558E-2</v>
      </c>
    </row>
    <row r="123" spans="1:10" s="17" customFormat="1">
      <c r="A123" s="17" t="s">
        <v>6</v>
      </c>
      <c r="B123" s="16">
        <f t="shared" ref="B123:J123" si="9">B122/$B$3</f>
        <v>-9.2518585385429718E-16</v>
      </c>
      <c r="C123" s="16">
        <f t="shared" si="9"/>
        <v>-9.2518585385429718E-16</v>
      </c>
      <c r="D123" s="16">
        <f t="shared" si="9"/>
        <v>0.33071895424836484</v>
      </c>
      <c r="E123" s="16">
        <f t="shared" si="9"/>
        <v>0.661437908496738</v>
      </c>
      <c r="F123" s="16">
        <f t="shared" si="9"/>
        <v>0.83943084967320158</v>
      </c>
      <c r="G123" s="16">
        <f t="shared" si="9"/>
        <v>0.9572329411764734</v>
      </c>
      <c r="H123" s="16">
        <f t="shared" si="9"/>
        <v>0.99215686274509629</v>
      </c>
      <c r="I123" s="16">
        <f t="shared" si="9"/>
        <v>0.74411764705882388</v>
      </c>
      <c r="J123" s="16">
        <f t="shared" si="9"/>
        <v>1.0086928104575186</v>
      </c>
    </row>
    <row r="124" spans="1:10" s="17" customFormat="1">
      <c r="A124" s="17" t="s">
        <v>13</v>
      </c>
      <c r="B124" s="18">
        <f>B115/B119*100</f>
        <v>100</v>
      </c>
      <c r="C124" s="18">
        <f t="shared" ref="C124:J124" si="10">C115/C119*100</f>
        <v>100</v>
      </c>
      <c r="D124" s="18">
        <f t="shared" si="10"/>
        <v>100.97262801783791</v>
      </c>
      <c r="E124" s="18">
        <f t="shared" si="10"/>
        <v>101.96436197057339</v>
      </c>
      <c r="F124" s="18">
        <f t="shared" si="10"/>
        <v>102.50621990101845</v>
      </c>
      <c r="G124" s="18">
        <f t="shared" si="10"/>
        <v>102.86801912125544</v>
      </c>
      <c r="H124" s="18">
        <f t="shared" si="10"/>
        <v>102.97577040696306</v>
      </c>
      <c r="I124" s="18">
        <f t="shared" si="10"/>
        <v>102.21534689588745</v>
      </c>
      <c r="J124" s="18">
        <f t="shared" si="10"/>
        <v>103.02686779101218</v>
      </c>
    </row>
    <row r="126" spans="1:10">
      <c r="A126" s="7" t="s">
        <v>271</v>
      </c>
      <c r="B126" s="2" t="s">
        <v>73</v>
      </c>
      <c r="C126" s="2" t="s">
        <v>80</v>
      </c>
      <c r="D126" s="2" t="s">
        <v>74</v>
      </c>
      <c r="E126" s="2" t="s">
        <v>75</v>
      </c>
      <c r="F126" s="2" t="s">
        <v>76</v>
      </c>
      <c r="G126" s="2" t="s">
        <v>77</v>
      </c>
      <c r="H126" s="2" t="s">
        <v>78</v>
      </c>
      <c r="I126" s="2" t="s">
        <v>79</v>
      </c>
      <c r="J126" s="2" t="s">
        <v>32</v>
      </c>
    </row>
    <row r="127" spans="1:10">
      <c r="A127" s="7" t="s">
        <v>270</v>
      </c>
      <c r="B127" s="40">
        <v>0</v>
      </c>
      <c r="C127" s="14">
        <f>INDEX(SystemParamValues,MATCH("StartingRate",ParamNames,0),MATCH($B$2,SystemNames,0))</f>
        <v>0</v>
      </c>
      <c r="D127" s="14">
        <f>INDEX(SystemParamValues,MATCH("BasicRate",ParamNames,0),MATCH($B$2,SystemNames,0))</f>
        <v>0.2</v>
      </c>
      <c r="E127" s="14">
        <f>INDEX(SystemParamValues,MATCH("HigherRate",ParamNames,0),MATCH($B$2,SystemNames,0))</f>
        <v>0.4</v>
      </c>
      <c r="F127" s="14">
        <f>INDEX(SystemParamValues,MATCH("MTROnCBTaper1Kid",ParamNames,0),MATCH($B$2,SystemNames,0))</f>
        <v>0.50763999999999998</v>
      </c>
      <c r="G127" s="14">
        <f>INDEX(SystemParamValues,MATCH("MTROnCBTaper2Kids",ParamNames,0),MATCH($B$2,SystemNames,0))</f>
        <v>0.57888000000000006</v>
      </c>
      <c r="H127" s="14">
        <f>INDEX(SystemParamValues,MATCH("MTROnPATaper",ParamNames,0),MATCH($B$2,SystemNames,0))</f>
        <v>0.6</v>
      </c>
      <c r="I127" s="14">
        <f>INDEX(SystemParamValues,MATCH("AdditionalRate",ParamNames,0),MATCH($B$2,SystemNames,0))</f>
        <v>0.45</v>
      </c>
      <c r="J127" s="14">
        <f>INDEX(SystemParamValues,MATCH("BasicRate",ParamNames,0),MATCH($B$2,SystemNames,0))+INDEX(SystemParamValues,MATCH("TaxCredTaperRate",ParamNames,0),MATCH($B$2,SystemNames,0))</f>
        <v>0.61</v>
      </c>
    </row>
    <row r="128" spans="1:10">
      <c r="A128" s="7" t="s">
        <v>3</v>
      </c>
      <c r="B128" s="40">
        <v>1</v>
      </c>
      <c r="C128" s="40">
        <v>1</v>
      </c>
      <c r="D128" s="40">
        <v>1</v>
      </c>
      <c r="E128" s="40">
        <v>1</v>
      </c>
      <c r="F128" s="40">
        <v>1</v>
      </c>
      <c r="G128" s="40">
        <v>1</v>
      </c>
      <c r="H128" s="40">
        <v>1</v>
      </c>
      <c r="I128" s="40">
        <v>1</v>
      </c>
      <c r="J128" s="40">
        <v>1</v>
      </c>
    </row>
    <row r="129" spans="1:10">
      <c r="A129" s="7" t="s">
        <v>251</v>
      </c>
      <c r="B129" s="1">
        <f>1</f>
        <v>1</v>
      </c>
      <c r="C129" s="1">
        <f>1</f>
        <v>1</v>
      </c>
      <c r="D129" s="1">
        <f>1</f>
        <v>1</v>
      </c>
      <c r="E129" s="1">
        <f>1</f>
        <v>1</v>
      </c>
      <c r="F129" s="1">
        <f>1</f>
        <v>1</v>
      </c>
      <c r="G129" s="1">
        <f>1</f>
        <v>1</v>
      </c>
      <c r="H129" s="1">
        <f>1</f>
        <v>1</v>
      </c>
      <c r="I129" s="1">
        <f>1</f>
        <v>1</v>
      </c>
      <c r="J129" s="1">
        <f>1</f>
        <v>1</v>
      </c>
    </row>
    <row r="130" spans="1:10">
      <c r="A130" s="7" t="s">
        <v>250</v>
      </c>
      <c r="B130" s="1">
        <f t="shared" ref="B130:J130" si="11">(1+$B$3)*(1+$B$4)-1</f>
        <v>5.0599999999999978E-2</v>
      </c>
      <c r="C130" s="1">
        <f t="shared" si="11"/>
        <v>5.0599999999999978E-2</v>
      </c>
      <c r="D130" s="1">
        <f t="shared" si="11"/>
        <v>5.0599999999999978E-2</v>
      </c>
      <c r="E130" s="1">
        <f t="shared" si="11"/>
        <v>5.0599999999999978E-2</v>
      </c>
      <c r="F130" s="1">
        <f t="shared" si="11"/>
        <v>5.0599999999999978E-2</v>
      </c>
      <c r="G130" s="1">
        <f t="shared" si="11"/>
        <v>5.0599999999999978E-2</v>
      </c>
      <c r="H130" s="1">
        <f t="shared" si="11"/>
        <v>5.0599999999999978E-2</v>
      </c>
      <c r="I130" s="1">
        <f t="shared" si="11"/>
        <v>5.0599999999999978E-2</v>
      </c>
      <c r="J130" s="1">
        <f t="shared" si="11"/>
        <v>5.0599999999999978E-2</v>
      </c>
    </row>
    <row r="131" spans="1:10">
      <c r="A131" s="7" t="s">
        <v>254</v>
      </c>
      <c r="B131" s="1">
        <f t="shared" ref="B131:J131" si="12">B129*((1+B130)^B128)</f>
        <v>1.0506</v>
      </c>
      <c r="C131" s="1">
        <f t="shared" si="12"/>
        <v>1.0506</v>
      </c>
      <c r="D131" s="1">
        <f t="shared" si="12"/>
        <v>1.0506</v>
      </c>
      <c r="E131" s="1">
        <f t="shared" si="12"/>
        <v>1.0506</v>
      </c>
      <c r="F131" s="1">
        <f t="shared" si="12"/>
        <v>1.0506</v>
      </c>
      <c r="G131" s="1">
        <f t="shared" si="12"/>
        <v>1.0506</v>
      </c>
      <c r="H131" s="1">
        <f t="shared" si="12"/>
        <v>1.0506</v>
      </c>
      <c r="I131" s="1">
        <f t="shared" si="12"/>
        <v>1.0506</v>
      </c>
      <c r="J131" s="1">
        <f t="shared" si="12"/>
        <v>1.0506</v>
      </c>
    </row>
    <row r="132" spans="1:10">
      <c r="A132" s="7" t="s">
        <v>258</v>
      </c>
      <c r="B132" s="1">
        <f t="shared" ref="B132:J132" si="13">B131</f>
        <v>1.0506</v>
      </c>
      <c r="C132" s="1">
        <f t="shared" si="13"/>
        <v>1.0506</v>
      </c>
      <c r="D132" s="1">
        <f t="shared" si="13"/>
        <v>1.0506</v>
      </c>
      <c r="E132" s="1">
        <f t="shared" si="13"/>
        <v>1.0506</v>
      </c>
      <c r="F132" s="1">
        <f t="shared" si="13"/>
        <v>1.0506</v>
      </c>
      <c r="G132" s="1">
        <f t="shared" si="13"/>
        <v>1.0506</v>
      </c>
      <c r="H132" s="1">
        <f t="shared" si="13"/>
        <v>1.0506</v>
      </c>
      <c r="I132" s="1">
        <f t="shared" si="13"/>
        <v>1.0506</v>
      </c>
      <c r="J132" s="1">
        <f t="shared" si="13"/>
        <v>1.0506</v>
      </c>
    </row>
    <row r="133" spans="1:10">
      <c r="A133" s="7" t="s">
        <v>253</v>
      </c>
      <c r="B133" s="1">
        <f>1</f>
        <v>1</v>
      </c>
      <c r="C133" s="1">
        <f>1</f>
        <v>1</v>
      </c>
      <c r="D133" s="1">
        <f>1</f>
        <v>1</v>
      </c>
      <c r="E133" s="1">
        <f>1</f>
        <v>1</v>
      </c>
      <c r="F133" s="1">
        <f>1</f>
        <v>1</v>
      </c>
      <c r="G133" s="1">
        <f>1</f>
        <v>1</v>
      </c>
      <c r="H133" s="1">
        <f>1</f>
        <v>1</v>
      </c>
      <c r="I133" s="1">
        <f>1</f>
        <v>1</v>
      </c>
      <c r="J133" s="1">
        <f>1</f>
        <v>1</v>
      </c>
    </row>
    <row r="134" spans="1:10">
      <c r="A134" s="7" t="s">
        <v>11</v>
      </c>
      <c r="B134" s="1">
        <f t="shared" ref="B134:J134" si="14">((1+$B$3)*(1+$B$4)-1)*(1-B127)</f>
        <v>5.0599999999999978E-2</v>
      </c>
      <c r="C134" s="1">
        <f t="shared" si="14"/>
        <v>5.0599999999999978E-2</v>
      </c>
      <c r="D134" s="1">
        <f t="shared" si="14"/>
        <v>4.0479999999999988E-2</v>
      </c>
      <c r="E134" s="1">
        <f t="shared" si="14"/>
        <v>3.0359999999999984E-2</v>
      </c>
      <c r="F134" s="1">
        <f t="shared" si="14"/>
        <v>2.491341599999999E-2</v>
      </c>
      <c r="G134" s="1">
        <f t="shared" si="14"/>
        <v>2.1308671999999987E-2</v>
      </c>
      <c r="H134" s="1">
        <f t="shared" si="14"/>
        <v>2.0239999999999994E-2</v>
      </c>
      <c r="I134" s="1">
        <f t="shared" si="14"/>
        <v>2.782999999999999E-2</v>
      </c>
      <c r="J134" s="1">
        <f t="shared" si="14"/>
        <v>1.9733999999999991E-2</v>
      </c>
    </row>
    <row r="135" spans="1:10">
      <c r="A135" s="7" t="s">
        <v>255</v>
      </c>
      <c r="B135" s="1">
        <f t="shared" ref="B135:J135" si="15">B133*((1+B134)^B128)</f>
        <v>1.0506</v>
      </c>
      <c r="C135" s="1">
        <f t="shared" si="15"/>
        <v>1.0506</v>
      </c>
      <c r="D135" s="1">
        <f t="shared" si="15"/>
        <v>1.0404800000000001</v>
      </c>
      <c r="E135" s="1">
        <f t="shared" si="15"/>
        <v>1.0303599999999999</v>
      </c>
      <c r="F135" s="1">
        <f t="shared" si="15"/>
        <v>1.024913416</v>
      </c>
      <c r="G135" s="1">
        <f t="shared" si="15"/>
        <v>1.021308672</v>
      </c>
      <c r="H135" s="1">
        <f t="shared" si="15"/>
        <v>1.02024</v>
      </c>
      <c r="I135" s="1">
        <f t="shared" si="15"/>
        <v>1.02783</v>
      </c>
      <c r="J135" s="1">
        <f t="shared" si="15"/>
        <v>1.0197339999999999</v>
      </c>
    </row>
    <row r="136" spans="1:10">
      <c r="A136" s="7" t="s">
        <v>257</v>
      </c>
      <c r="B136" s="1">
        <f t="shared" ref="B136:J136" si="16">B135</f>
        <v>1.0506</v>
      </c>
      <c r="C136" s="1">
        <f t="shared" si="16"/>
        <v>1.0506</v>
      </c>
      <c r="D136" s="1">
        <f t="shared" si="16"/>
        <v>1.0404800000000001</v>
      </c>
      <c r="E136" s="1">
        <f t="shared" si="16"/>
        <v>1.0303599999999999</v>
      </c>
      <c r="F136" s="1">
        <f t="shared" si="16"/>
        <v>1.024913416</v>
      </c>
      <c r="G136" s="1">
        <f t="shared" si="16"/>
        <v>1.021308672</v>
      </c>
      <c r="H136" s="1">
        <f t="shared" si="16"/>
        <v>1.02024</v>
      </c>
      <c r="I136" s="1">
        <f t="shared" si="16"/>
        <v>1.02783</v>
      </c>
      <c r="J136" s="1">
        <f t="shared" si="16"/>
        <v>1.0197339999999999</v>
      </c>
    </row>
    <row r="137" spans="1:10">
      <c r="A137" s="7" t="s">
        <v>256</v>
      </c>
      <c r="B137" s="1">
        <f t="shared" ref="B137:J137" si="17">B136/((1+$B$4)^B128)</f>
        <v>1.03</v>
      </c>
      <c r="C137" s="1">
        <f t="shared" si="17"/>
        <v>1.03</v>
      </c>
      <c r="D137" s="1">
        <f t="shared" si="17"/>
        <v>1.0200784313725491</v>
      </c>
      <c r="E137" s="1">
        <f t="shared" si="17"/>
        <v>1.0101568627450979</v>
      </c>
      <c r="F137" s="1">
        <f t="shared" si="17"/>
        <v>1.004817074509804</v>
      </c>
      <c r="G137" s="1">
        <f t="shared" si="17"/>
        <v>1.0012830117647058</v>
      </c>
      <c r="H137" s="1">
        <f t="shared" si="17"/>
        <v>1.0002352941176471</v>
      </c>
      <c r="I137" s="1">
        <f t="shared" si="17"/>
        <v>1.0076764705882353</v>
      </c>
      <c r="J137" s="1">
        <f t="shared" si="17"/>
        <v>0.99973921568627444</v>
      </c>
    </row>
    <row r="138" spans="1:10">
      <c r="A138" s="7" t="s">
        <v>12</v>
      </c>
      <c r="B138" s="1">
        <f t="shared" ref="B138:J138" si="18">B137^(1/B128)-1</f>
        <v>3.0000000000000027E-2</v>
      </c>
      <c r="C138" s="1">
        <f t="shared" si="18"/>
        <v>3.0000000000000027E-2</v>
      </c>
      <c r="D138" s="1">
        <f t="shared" si="18"/>
        <v>2.0078431372549055E-2</v>
      </c>
      <c r="E138" s="1">
        <f t="shared" si="18"/>
        <v>1.0156862745097861E-2</v>
      </c>
      <c r="F138" s="1">
        <f t="shared" si="18"/>
        <v>4.8170745098039536E-3</v>
      </c>
      <c r="G138" s="1">
        <f t="shared" si="18"/>
        <v>1.2830117647057993E-3</v>
      </c>
      <c r="H138" s="1">
        <f t="shared" si="18"/>
        <v>2.3529411764711128E-4</v>
      </c>
      <c r="I138" s="1">
        <f t="shared" si="18"/>
        <v>7.6764705882352846E-3</v>
      </c>
      <c r="J138" s="1">
        <f t="shared" si="18"/>
        <v>-2.6078431372555944E-4</v>
      </c>
    </row>
    <row r="139" spans="1:10">
      <c r="A139" s="7" t="s">
        <v>5</v>
      </c>
      <c r="B139" s="1">
        <f t="shared" ref="B139:J139" si="19">$B$3-B138</f>
        <v>-2.7755575615628914E-17</v>
      </c>
      <c r="C139" s="1">
        <f t="shared" si="19"/>
        <v>-2.7755575615628914E-17</v>
      </c>
      <c r="D139" s="1">
        <f t="shared" si="19"/>
        <v>9.921568627450944E-3</v>
      </c>
      <c r="E139" s="1">
        <f t="shared" si="19"/>
        <v>1.9843137254902138E-2</v>
      </c>
      <c r="F139" s="1">
        <f t="shared" si="19"/>
        <v>2.5182925490196045E-2</v>
      </c>
      <c r="G139" s="1">
        <f t="shared" si="19"/>
        <v>2.87169882352942E-2</v>
      </c>
      <c r="H139" s="1">
        <f t="shared" si="19"/>
        <v>2.9764705882352888E-2</v>
      </c>
      <c r="I139" s="1">
        <f t="shared" si="19"/>
        <v>2.2323529411764714E-2</v>
      </c>
      <c r="J139" s="1">
        <f t="shared" si="19"/>
        <v>3.0260784313725558E-2</v>
      </c>
    </row>
    <row r="140" spans="1:10" s="17" customFormat="1">
      <c r="A140" s="17" t="s">
        <v>6</v>
      </c>
      <c r="B140" s="16">
        <f t="shared" ref="B140:J140" si="20">B139/$B$3</f>
        <v>-9.2518585385429718E-16</v>
      </c>
      <c r="C140" s="16">
        <f t="shared" si="20"/>
        <v>-9.2518585385429718E-16</v>
      </c>
      <c r="D140" s="16">
        <f t="shared" si="20"/>
        <v>0.33071895424836484</v>
      </c>
      <c r="E140" s="16">
        <f t="shared" si="20"/>
        <v>0.661437908496738</v>
      </c>
      <c r="F140" s="16">
        <f t="shared" si="20"/>
        <v>0.83943084967320158</v>
      </c>
      <c r="G140" s="16">
        <f t="shared" si="20"/>
        <v>0.9572329411764734</v>
      </c>
      <c r="H140" s="16">
        <f t="shared" si="20"/>
        <v>0.99215686274509629</v>
      </c>
      <c r="I140" s="16">
        <f t="shared" si="20"/>
        <v>0.74411764705882388</v>
      </c>
      <c r="J140" s="16">
        <f t="shared" si="20"/>
        <v>1.0086928104575186</v>
      </c>
    </row>
    <row r="141" spans="1:10" s="17" customFormat="1">
      <c r="A141" s="17" t="s">
        <v>13</v>
      </c>
      <c r="B141" s="18">
        <f>B132/B136*100</f>
        <v>100</v>
      </c>
      <c r="C141" s="18">
        <f t="shared" ref="C141:J141" si="21">C132/C136*100</f>
        <v>100</v>
      </c>
      <c r="D141" s="18">
        <f t="shared" si="21"/>
        <v>100.97262801783791</v>
      </c>
      <c r="E141" s="18">
        <f t="shared" si="21"/>
        <v>101.96436197057339</v>
      </c>
      <c r="F141" s="18">
        <f t="shared" si="21"/>
        <v>102.50621990101845</v>
      </c>
      <c r="G141" s="18">
        <f t="shared" si="21"/>
        <v>102.86801912125544</v>
      </c>
      <c r="H141" s="18">
        <f t="shared" si="21"/>
        <v>102.97577040696306</v>
      </c>
      <c r="I141" s="18">
        <f t="shared" si="21"/>
        <v>102.21534689588745</v>
      </c>
      <c r="J141" s="18">
        <f t="shared" si="21"/>
        <v>103.02686779101218</v>
      </c>
    </row>
    <row r="143" spans="1:10">
      <c r="A143" s="7" t="s">
        <v>272</v>
      </c>
      <c r="B143" s="2" t="s">
        <v>73</v>
      </c>
      <c r="C143" s="2" t="s">
        <v>80</v>
      </c>
      <c r="D143" s="2" t="s">
        <v>74</v>
      </c>
      <c r="E143" s="2" t="s">
        <v>75</v>
      </c>
      <c r="F143" s="2" t="s">
        <v>76</v>
      </c>
      <c r="G143" s="2" t="s">
        <v>77</v>
      </c>
      <c r="H143" s="2" t="s">
        <v>78</v>
      </c>
      <c r="I143" s="2" t="s">
        <v>79</v>
      </c>
      <c r="J143" s="2" t="s">
        <v>32</v>
      </c>
    </row>
    <row r="144" spans="1:10">
      <c r="A144" s="7" t="s">
        <v>270</v>
      </c>
      <c r="B144" s="40">
        <v>0</v>
      </c>
      <c r="C144" s="14">
        <f>INDEX(SystemParamValues,MATCH("StartingRate",ParamNames,0),MATCH($B$2,SystemNames,0))</f>
        <v>0</v>
      </c>
      <c r="D144" s="14">
        <f>INDEX(SystemParamValues,MATCH("BasicRate",ParamNames,0),MATCH($B$2,SystemNames,0))</f>
        <v>0.2</v>
      </c>
      <c r="E144" s="14">
        <f>INDEX(SystemParamValues,MATCH("HigherRate",ParamNames,0),MATCH($B$2,SystemNames,0))</f>
        <v>0.4</v>
      </c>
      <c r="F144" s="14">
        <f>INDEX(SystemParamValues,MATCH("MTROnCBTaper1Kid",ParamNames,0),MATCH($B$2,SystemNames,0))</f>
        <v>0.50763999999999998</v>
      </c>
      <c r="G144" s="14">
        <f>INDEX(SystemParamValues,MATCH("MTROnCBTaper2Kids",ParamNames,0),MATCH($B$2,SystemNames,0))</f>
        <v>0.57888000000000006</v>
      </c>
      <c r="H144" s="14">
        <f>INDEX(SystemParamValues,MATCH("MTROnPATaper",ParamNames,0),MATCH($B$2,SystemNames,0))</f>
        <v>0.6</v>
      </c>
      <c r="I144" s="14">
        <f>INDEX(SystemParamValues,MATCH("AdditionalRate",ParamNames,0),MATCH($B$2,SystemNames,0))</f>
        <v>0.45</v>
      </c>
      <c r="J144" s="14">
        <f>INDEX(SystemParamValues,MATCH("BasicRate",ParamNames,0),MATCH($B$2,SystemNames,0))+INDEX(SystemParamValues,MATCH("TaxCredTaperRate",ParamNames,0),MATCH($B$2,SystemNames,0))</f>
        <v>0.61</v>
      </c>
    </row>
    <row r="145" spans="1:10">
      <c r="A145" s="7" t="s">
        <v>3</v>
      </c>
      <c r="B145" s="40">
        <v>10</v>
      </c>
      <c r="C145" s="40">
        <v>10</v>
      </c>
      <c r="D145" s="40">
        <v>10</v>
      </c>
      <c r="E145" s="40">
        <v>10</v>
      </c>
      <c r="F145" s="40">
        <v>10</v>
      </c>
      <c r="G145" s="40">
        <v>10</v>
      </c>
      <c r="H145" s="40">
        <v>10</v>
      </c>
      <c r="I145" s="40">
        <v>10</v>
      </c>
      <c r="J145" s="40">
        <v>10</v>
      </c>
    </row>
    <row r="146" spans="1:10">
      <c r="A146" s="7" t="s">
        <v>251</v>
      </c>
      <c r="B146" s="1">
        <f>1</f>
        <v>1</v>
      </c>
      <c r="C146" s="1">
        <f>1</f>
        <v>1</v>
      </c>
      <c r="D146" s="1">
        <f>1</f>
        <v>1</v>
      </c>
      <c r="E146" s="1">
        <f>1</f>
        <v>1</v>
      </c>
      <c r="F146" s="1">
        <f>1</f>
        <v>1</v>
      </c>
      <c r="G146" s="1">
        <f>1</f>
        <v>1</v>
      </c>
      <c r="H146" s="1">
        <f>1</f>
        <v>1</v>
      </c>
      <c r="I146" s="1">
        <f>1</f>
        <v>1</v>
      </c>
      <c r="J146" s="1">
        <f>1</f>
        <v>1</v>
      </c>
    </row>
    <row r="147" spans="1:10">
      <c r="A147" s="7" t="s">
        <v>250</v>
      </c>
      <c r="B147" s="1">
        <f t="shared" ref="B147:J147" si="22">(1+$B$3)*(1+$B$4)-1</f>
        <v>5.0599999999999978E-2</v>
      </c>
      <c r="C147" s="1">
        <f t="shared" si="22"/>
        <v>5.0599999999999978E-2</v>
      </c>
      <c r="D147" s="1">
        <f t="shared" si="22"/>
        <v>5.0599999999999978E-2</v>
      </c>
      <c r="E147" s="1">
        <f t="shared" si="22"/>
        <v>5.0599999999999978E-2</v>
      </c>
      <c r="F147" s="1">
        <f t="shared" si="22"/>
        <v>5.0599999999999978E-2</v>
      </c>
      <c r="G147" s="1">
        <f t="shared" si="22"/>
        <v>5.0599999999999978E-2</v>
      </c>
      <c r="H147" s="1">
        <f t="shared" si="22"/>
        <v>5.0599999999999978E-2</v>
      </c>
      <c r="I147" s="1">
        <f t="shared" si="22"/>
        <v>5.0599999999999978E-2</v>
      </c>
      <c r="J147" s="1">
        <f t="shared" si="22"/>
        <v>5.0599999999999978E-2</v>
      </c>
    </row>
    <row r="148" spans="1:10">
      <c r="A148" s="7" t="s">
        <v>254</v>
      </c>
      <c r="B148" s="1">
        <f t="shared" ref="B148:J148" si="23">B146*((1+B147)^B145)</f>
        <v>1.6382265673600411</v>
      </c>
      <c r="C148" s="1">
        <f t="shared" si="23"/>
        <v>1.6382265673600411</v>
      </c>
      <c r="D148" s="1">
        <f t="shared" si="23"/>
        <v>1.6382265673600411</v>
      </c>
      <c r="E148" s="1">
        <f t="shared" si="23"/>
        <v>1.6382265673600411</v>
      </c>
      <c r="F148" s="1">
        <f t="shared" si="23"/>
        <v>1.6382265673600411</v>
      </c>
      <c r="G148" s="1">
        <f t="shared" si="23"/>
        <v>1.6382265673600411</v>
      </c>
      <c r="H148" s="1">
        <f t="shared" si="23"/>
        <v>1.6382265673600411</v>
      </c>
      <c r="I148" s="1">
        <f t="shared" si="23"/>
        <v>1.6382265673600411</v>
      </c>
      <c r="J148" s="1">
        <f t="shared" si="23"/>
        <v>1.6382265673600411</v>
      </c>
    </row>
    <row r="149" spans="1:10">
      <c r="A149" s="7" t="s">
        <v>258</v>
      </c>
      <c r="B149" s="1">
        <f t="shared" ref="B149:J149" si="24">B148</f>
        <v>1.6382265673600411</v>
      </c>
      <c r="C149" s="1">
        <f t="shared" si="24"/>
        <v>1.6382265673600411</v>
      </c>
      <c r="D149" s="1">
        <f t="shared" si="24"/>
        <v>1.6382265673600411</v>
      </c>
      <c r="E149" s="1">
        <f t="shared" si="24"/>
        <v>1.6382265673600411</v>
      </c>
      <c r="F149" s="1">
        <f t="shared" si="24"/>
        <v>1.6382265673600411</v>
      </c>
      <c r="G149" s="1">
        <f t="shared" si="24"/>
        <v>1.6382265673600411</v>
      </c>
      <c r="H149" s="1">
        <f t="shared" si="24"/>
        <v>1.6382265673600411</v>
      </c>
      <c r="I149" s="1">
        <f t="shared" si="24"/>
        <v>1.6382265673600411</v>
      </c>
      <c r="J149" s="1">
        <f t="shared" si="24"/>
        <v>1.6382265673600411</v>
      </c>
    </row>
    <row r="150" spans="1:10">
      <c r="A150" s="7" t="s">
        <v>253</v>
      </c>
      <c r="B150" s="1">
        <f>1</f>
        <v>1</v>
      </c>
      <c r="C150" s="1">
        <f>1</f>
        <v>1</v>
      </c>
      <c r="D150" s="1">
        <f>1</f>
        <v>1</v>
      </c>
      <c r="E150" s="1">
        <f>1</f>
        <v>1</v>
      </c>
      <c r="F150" s="1">
        <f>1</f>
        <v>1</v>
      </c>
      <c r="G150" s="1">
        <f>1</f>
        <v>1</v>
      </c>
      <c r="H150" s="1">
        <f>1</f>
        <v>1</v>
      </c>
      <c r="I150" s="1">
        <f>1</f>
        <v>1</v>
      </c>
      <c r="J150" s="1">
        <f>1</f>
        <v>1</v>
      </c>
    </row>
    <row r="151" spans="1:10">
      <c r="A151" s="7" t="s">
        <v>11</v>
      </c>
      <c r="B151" s="1">
        <f t="shared" ref="B151:J151" si="25">((1+$B$3)*(1+$B$4)-1)*(1-B144)</f>
        <v>5.0599999999999978E-2</v>
      </c>
      <c r="C151" s="1">
        <f t="shared" si="25"/>
        <v>5.0599999999999978E-2</v>
      </c>
      <c r="D151" s="1">
        <f t="shared" si="25"/>
        <v>4.0479999999999988E-2</v>
      </c>
      <c r="E151" s="1">
        <f t="shared" si="25"/>
        <v>3.0359999999999984E-2</v>
      </c>
      <c r="F151" s="1">
        <f t="shared" si="25"/>
        <v>2.491341599999999E-2</v>
      </c>
      <c r="G151" s="1">
        <f t="shared" si="25"/>
        <v>2.1308671999999987E-2</v>
      </c>
      <c r="H151" s="1">
        <f t="shared" si="25"/>
        <v>2.0239999999999994E-2</v>
      </c>
      <c r="I151" s="1">
        <f t="shared" si="25"/>
        <v>2.782999999999999E-2</v>
      </c>
      <c r="J151" s="1">
        <f t="shared" si="25"/>
        <v>1.9733999999999991E-2</v>
      </c>
    </row>
    <row r="152" spans="1:10">
      <c r="A152" s="7" t="s">
        <v>255</v>
      </c>
      <c r="B152" s="1">
        <f t="shared" ref="B152:J152" si="26">B150*((1+B151)^B145)</f>
        <v>1.6382265673600411</v>
      </c>
      <c r="C152" s="1">
        <f t="shared" si="26"/>
        <v>1.6382265673600411</v>
      </c>
      <c r="D152" s="1">
        <f t="shared" si="26"/>
        <v>1.487090388419779</v>
      </c>
      <c r="E152" s="1">
        <f t="shared" si="26"/>
        <v>1.3486209574989532</v>
      </c>
      <c r="F152" s="1">
        <f t="shared" si="26"/>
        <v>1.2790036396248097</v>
      </c>
      <c r="G152" s="1">
        <f t="shared" si="26"/>
        <v>1.2347248689043844</v>
      </c>
      <c r="H152" s="1">
        <f t="shared" si="26"/>
        <v>1.2218656810068829</v>
      </c>
      <c r="I152" s="1">
        <f t="shared" si="26"/>
        <v>1.3158697279463807</v>
      </c>
      <c r="J152" s="1">
        <f t="shared" si="26"/>
        <v>1.2158192017559635</v>
      </c>
    </row>
    <row r="153" spans="1:10">
      <c r="A153" s="7" t="s">
        <v>257</v>
      </c>
      <c r="B153" s="1">
        <f t="shared" ref="B153:J153" si="27">B152</f>
        <v>1.6382265673600411</v>
      </c>
      <c r="C153" s="1">
        <f t="shared" si="27"/>
        <v>1.6382265673600411</v>
      </c>
      <c r="D153" s="1">
        <f t="shared" si="27"/>
        <v>1.487090388419779</v>
      </c>
      <c r="E153" s="1">
        <f t="shared" si="27"/>
        <v>1.3486209574989532</v>
      </c>
      <c r="F153" s="1">
        <f t="shared" si="27"/>
        <v>1.2790036396248097</v>
      </c>
      <c r="G153" s="1">
        <f t="shared" si="27"/>
        <v>1.2347248689043844</v>
      </c>
      <c r="H153" s="1">
        <f t="shared" si="27"/>
        <v>1.2218656810068829</v>
      </c>
      <c r="I153" s="1">
        <f t="shared" si="27"/>
        <v>1.3158697279463807</v>
      </c>
      <c r="J153" s="1">
        <f t="shared" si="27"/>
        <v>1.2158192017559635</v>
      </c>
    </row>
    <row r="154" spans="1:10">
      <c r="A154" s="7" t="s">
        <v>256</v>
      </c>
      <c r="B154" s="1">
        <f t="shared" ref="B154:J154" si="28">B153/((1+$B$4)^B145)</f>
        <v>1.3439163793441213</v>
      </c>
      <c r="C154" s="1">
        <f t="shared" si="28"/>
        <v>1.3439163793441213</v>
      </c>
      <c r="D154" s="1">
        <f t="shared" si="28"/>
        <v>1.21993207190085</v>
      </c>
      <c r="E154" s="1">
        <f t="shared" si="28"/>
        <v>1.1063389096602703</v>
      </c>
      <c r="F154" s="1">
        <f t="shared" si="28"/>
        <v>1.0492284613003484</v>
      </c>
      <c r="G154" s="1">
        <f t="shared" si="28"/>
        <v>1.0129044470192856</v>
      </c>
      <c r="H154" s="1">
        <f t="shared" si="28"/>
        <v>1.0023554340897951</v>
      </c>
      <c r="I154" s="1">
        <f t="shared" si="28"/>
        <v>1.0794714941779966</v>
      </c>
      <c r="J154" s="1">
        <f t="shared" si="28"/>
        <v>0.9973952151160731</v>
      </c>
    </row>
    <row r="155" spans="1:10">
      <c r="A155" s="7" t="s">
        <v>12</v>
      </c>
      <c r="B155" s="1">
        <f t="shared" ref="B155:J155" si="29">B154^(1/B145)-1</f>
        <v>3.0000000000000027E-2</v>
      </c>
      <c r="C155" s="1">
        <f t="shared" si="29"/>
        <v>3.0000000000000027E-2</v>
      </c>
      <c r="D155" s="1">
        <f t="shared" si="29"/>
        <v>2.0078431372549055E-2</v>
      </c>
      <c r="E155" s="1">
        <f t="shared" si="29"/>
        <v>1.0156862745097861E-2</v>
      </c>
      <c r="F155" s="1">
        <f t="shared" si="29"/>
        <v>4.8170745098039536E-3</v>
      </c>
      <c r="G155" s="1">
        <f t="shared" si="29"/>
        <v>1.2830117647057993E-3</v>
      </c>
      <c r="H155" s="1">
        <f t="shared" si="29"/>
        <v>2.3529411764711128E-4</v>
      </c>
      <c r="I155" s="1">
        <f t="shared" si="29"/>
        <v>7.6764705882352846E-3</v>
      </c>
      <c r="J155" s="1">
        <f t="shared" si="29"/>
        <v>-2.6078431372555944E-4</v>
      </c>
    </row>
    <row r="156" spans="1:10">
      <c r="A156" s="7" t="s">
        <v>5</v>
      </c>
      <c r="B156" s="1">
        <f t="shared" ref="B156:J156" si="30">$B$3-B155</f>
        <v>-2.7755575615628914E-17</v>
      </c>
      <c r="C156" s="1">
        <f t="shared" si="30"/>
        <v>-2.7755575615628914E-17</v>
      </c>
      <c r="D156" s="1">
        <f t="shared" si="30"/>
        <v>9.921568627450944E-3</v>
      </c>
      <c r="E156" s="1">
        <f t="shared" si="30"/>
        <v>1.9843137254902138E-2</v>
      </c>
      <c r="F156" s="1">
        <f t="shared" si="30"/>
        <v>2.5182925490196045E-2</v>
      </c>
      <c r="G156" s="1">
        <f t="shared" si="30"/>
        <v>2.87169882352942E-2</v>
      </c>
      <c r="H156" s="1">
        <f t="shared" si="30"/>
        <v>2.9764705882352888E-2</v>
      </c>
      <c r="I156" s="1">
        <f t="shared" si="30"/>
        <v>2.2323529411764714E-2</v>
      </c>
      <c r="J156" s="1">
        <f t="shared" si="30"/>
        <v>3.0260784313725558E-2</v>
      </c>
    </row>
    <row r="157" spans="1:10" s="17" customFormat="1">
      <c r="A157" s="17" t="s">
        <v>6</v>
      </c>
      <c r="B157" s="16">
        <f t="shared" ref="B157:J157" si="31">B156/$B$3</f>
        <v>-9.2518585385429718E-16</v>
      </c>
      <c r="C157" s="16">
        <f t="shared" si="31"/>
        <v>-9.2518585385429718E-16</v>
      </c>
      <c r="D157" s="16">
        <f t="shared" si="31"/>
        <v>0.33071895424836484</v>
      </c>
      <c r="E157" s="16">
        <f t="shared" si="31"/>
        <v>0.661437908496738</v>
      </c>
      <c r="F157" s="16">
        <f t="shared" si="31"/>
        <v>0.83943084967320158</v>
      </c>
      <c r="G157" s="16">
        <f t="shared" si="31"/>
        <v>0.9572329411764734</v>
      </c>
      <c r="H157" s="16">
        <f t="shared" si="31"/>
        <v>0.99215686274509629</v>
      </c>
      <c r="I157" s="16">
        <f t="shared" si="31"/>
        <v>0.74411764705882388</v>
      </c>
      <c r="J157" s="16">
        <f t="shared" si="31"/>
        <v>1.0086928104575186</v>
      </c>
    </row>
    <row r="158" spans="1:10" s="17" customFormat="1">
      <c r="A158" s="17" t="s">
        <v>13</v>
      </c>
      <c r="B158" s="18">
        <f>B149/B153*100</f>
        <v>100</v>
      </c>
      <c r="C158" s="18">
        <f t="shared" ref="C158:J158" si="32">C149/C153*100</f>
        <v>100</v>
      </c>
      <c r="D158" s="18">
        <f t="shared" si="32"/>
        <v>110.16321402634195</v>
      </c>
      <c r="E158" s="18">
        <f t="shared" si="32"/>
        <v>121.47420357445489</v>
      </c>
      <c r="F158" s="18">
        <f t="shared" si="32"/>
        <v>128.08615367510669</v>
      </c>
      <c r="G158" s="18">
        <f t="shared" si="32"/>
        <v>132.67948258090064</v>
      </c>
      <c r="H158" s="18">
        <f t="shared" si="32"/>
        <v>134.0758311511012</v>
      </c>
      <c r="I158" s="18">
        <f t="shared" si="32"/>
        <v>124.49762560589856</v>
      </c>
      <c r="J158" s="18">
        <f t="shared" si="32"/>
        <v>134.74261345716616</v>
      </c>
    </row>
    <row r="160" spans="1:10">
      <c r="A160" s="7" t="s">
        <v>273</v>
      </c>
      <c r="B160" s="2" t="s">
        <v>73</v>
      </c>
      <c r="C160" s="2" t="s">
        <v>80</v>
      </c>
      <c r="D160" s="2" t="s">
        <v>74</v>
      </c>
      <c r="E160" s="2" t="s">
        <v>75</v>
      </c>
      <c r="F160" s="2" t="s">
        <v>76</v>
      </c>
      <c r="G160" s="2" t="s">
        <v>77</v>
      </c>
      <c r="H160" s="2" t="s">
        <v>78</v>
      </c>
      <c r="I160" s="2" t="s">
        <v>79</v>
      </c>
      <c r="J160" s="2" t="s">
        <v>32</v>
      </c>
    </row>
    <row r="161" spans="1:10">
      <c r="A161" s="7" t="s">
        <v>270</v>
      </c>
      <c r="B161" s="40">
        <v>0</v>
      </c>
      <c r="C161" s="14">
        <f>INDEX(SystemParamValues,MATCH("StartingRate",ParamNames,0),MATCH($B$2,SystemNames,0))</f>
        <v>0</v>
      </c>
      <c r="D161" s="14">
        <f>INDEX(SystemParamValues,MATCH("BasicRate",ParamNames,0),MATCH($B$2,SystemNames,0))</f>
        <v>0.2</v>
      </c>
      <c r="E161" s="14">
        <f>INDEX(SystemParamValues,MATCH("HigherRate",ParamNames,0),MATCH($B$2,SystemNames,0))</f>
        <v>0.4</v>
      </c>
      <c r="F161" s="14">
        <f>INDEX(SystemParamValues,MATCH("MTROnCBTaper1Kid",ParamNames,0),MATCH($B$2,SystemNames,0))</f>
        <v>0.50763999999999998</v>
      </c>
      <c r="G161" s="14">
        <f>INDEX(SystemParamValues,MATCH("MTROnCBTaper2Kids",ParamNames,0),MATCH($B$2,SystemNames,0))</f>
        <v>0.57888000000000006</v>
      </c>
      <c r="H161" s="14">
        <f>INDEX(SystemParamValues,MATCH("MTROnPATaper",ParamNames,0),MATCH($B$2,SystemNames,0))</f>
        <v>0.6</v>
      </c>
      <c r="I161" s="14">
        <f>INDEX(SystemParamValues,MATCH("AdditionalRate",ParamNames,0),MATCH($B$2,SystemNames,0))</f>
        <v>0.45</v>
      </c>
      <c r="J161" s="14">
        <f>INDEX(SystemParamValues,MATCH("BasicRate",ParamNames,0),MATCH($B$2,SystemNames,0))+INDEX(SystemParamValues,MATCH("TaxCredTaperRate",ParamNames,0),MATCH($B$2,SystemNames,0))</f>
        <v>0.61</v>
      </c>
    </row>
    <row r="162" spans="1:10">
      <c r="A162" s="7" t="s">
        <v>3</v>
      </c>
      <c r="B162" s="40">
        <v>25</v>
      </c>
      <c r="C162" s="40">
        <v>25</v>
      </c>
      <c r="D162" s="40">
        <v>25</v>
      </c>
      <c r="E162" s="40">
        <v>25</v>
      </c>
      <c r="F162" s="40">
        <v>25</v>
      </c>
      <c r="G162" s="40">
        <v>25</v>
      </c>
      <c r="H162" s="40">
        <v>25</v>
      </c>
      <c r="I162" s="40">
        <v>25</v>
      </c>
      <c r="J162" s="40">
        <v>25</v>
      </c>
    </row>
    <row r="163" spans="1:10">
      <c r="A163" s="7" t="s">
        <v>251</v>
      </c>
      <c r="B163" s="1">
        <f>1</f>
        <v>1</v>
      </c>
      <c r="C163" s="1">
        <f>1</f>
        <v>1</v>
      </c>
      <c r="D163" s="1">
        <f>1</f>
        <v>1</v>
      </c>
      <c r="E163" s="1">
        <f>1</f>
        <v>1</v>
      </c>
      <c r="F163" s="1">
        <f>1</f>
        <v>1</v>
      </c>
      <c r="G163" s="1">
        <f>1</f>
        <v>1</v>
      </c>
      <c r="H163" s="1">
        <f>1</f>
        <v>1</v>
      </c>
      <c r="I163" s="1">
        <f>1</f>
        <v>1</v>
      </c>
      <c r="J163" s="1">
        <f>1</f>
        <v>1</v>
      </c>
    </row>
    <row r="164" spans="1:10">
      <c r="A164" s="7" t="s">
        <v>250</v>
      </c>
      <c r="B164" s="1">
        <f t="shared" ref="B164:J164" si="33">(1+$B$3)*(1+$B$4)-1</f>
        <v>5.0599999999999978E-2</v>
      </c>
      <c r="C164" s="1">
        <f t="shared" si="33"/>
        <v>5.0599999999999978E-2</v>
      </c>
      <c r="D164" s="1">
        <f t="shared" si="33"/>
        <v>5.0599999999999978E-2</v>
      </c>
      <c r="E164" s="1">
        <f t="shared" si="33"/>
        <v>5.0599999999999978E-2</v>
      </c>
      <c r="F164" s="1">
        <f t="shared" si="33"/>
        <v>5.0599999999999978E-2</v>
      </c>
      <c r="G164" s="1">
        <f t="shared" si="33"/>
        <v>5.0599999999999978E-2</v>
      </c>
      <c r="H164" s="1">
        <f t="shared" si="33"/>
        <v>5.0599999999999978E-2</v>
      </c>
      <c r="I164" s="1">
        <f t="shared" si="33"/>
        <v>5.0599999999999978E-2</v>
      </c>
      <c r="J164" s="1">
        <f t="shared" si="33"/>
        <v>5.0599999999999978E-2</v>
      </c>
    </row>
    <row r="165" spans="1:10">
      <c r="A165" s="7" t="s">
        <v>254</v>
      </c>
      <c r="B165" s="1">
        <f t="shared" ref="B165:J165" si="34">B163*((1+B164)^B162)</f>
        <v>3.4350646224686523</v>
      </c>
      <c r="C165" s="1">
        <f t="shared" si="34"/>
        <v>3.4350646224686523</v>
      </c>
      <c r="D165" s="1">
        <f t="shared" si="34"/>
        <v>3.4350646224686523</v>
      </c>
      <c r="E165" s="1">
        <f t="shared" si="34"/>
        <v>3.4350646224686523</v>
      </c>
      <c r="F165" s="1">
        <f t="shared" si="34"/>
        <v>3.4350646224686523</v>
      </c>
      <c r="G165" s="1">
        <f t="shared" si="34"/>
        <v>3.4350646224686523</v>
      </c>
      <c r="H165" s="1">
        <f t="shared" si="34"/>
        <v>3.4350646224686523</v>
      </c>
      <c r="I165" s="1">
        <f t="shared" si="34"/>
        <v>3.4350646224686523</v>
      </c>
      <c r="J165" s="1">
        <f t="shared" si="34"/>
        <v>3.4350646224686523</v>
      </c>
    </row>
    <row r="166" spans="1:10">
      <c r="A166" s="7" t="s">
        <v>258</v>
      </c>
      <c r="B166" s="1">
        <f t="shared" ref="B166:J166" si="35">B165</f>
        <v>3.4350646224686523</v>
      </c>
      <c r="C166" s="1">
        <f t="shared" si="35"/>
        <v>3.4350646224686523</v>
      </c>
      <c r="D166" s="1">
        <f t="shared" si="35"/>
        <v>3.4350646224686523</v>
      </c>
      <c r="E166" s="1">
        <f t="shared" si="35"/>
        <v>3.4350646224686523</v>
      </c>
      <c r="F166" s="1">
        <f t="shared" si="35"/>
        <v>3.4350646224686523</v>
      </c>
      <c r="G166" s="1">
        <f t="shared" si="35"/>
        <v>3.4350646224686523</v>
      </c>
      <c r="H166" s="1">
        <f t="shared" si="35"/>
        <v>3.4350646224686523</v>
      </c>
      <c r="I166" s="1">
        <f t="shared" si="35"/>
        <v>3.4350646224686523</v>
      </c>
      <c r="J166" s="1">
        <f t="shared" si="35"/>
        <v>3.4350646224686523</v>
      </c>
    </row>
    <row r="167" spans="1:10">
      <c r="A167" s="7" t="s">
        <v>253</v>
      </c>
      <c r="B167" s="1">
        <f>1</f>
        <v>1</v>
      </c>
      <c r="C167" s="1">
        <f>1</f>
        <v>1</v>
      </c>
      <c r="D167" s="1">
        <f>1</f>
        <v>1</v>
      </c>
      <c r="E167" s="1">
        <f>1</f>
        <v>1</v>
      </c>
      <c r="F167" s="1">
        <f>1</f>
        <v>1</v>
      </c>
      <c r="G167" s="1">
        <f>1</f>
        <v>1</v>
      </c>
      <c r="H167" s="1">
        <f>1</f>
        <v>1</v>
      </c>
      <c r="I167" s="1">
        <f>1</f>
        <v>1</v>
      </c>
      <c r="J167" s="1">
        <f>1</f>
        <v>1</v>
      </c>
    </row>
    <row r="168" spans="1:10">
      <c r="A168" s="7" t="s">
        <v>11</v>
      </c>
      <c r="B168" s="1">
        <f t="shared" ref="B168:J168" si="36">((1+$B$3)*(1+$B$4)-1)*(1-B161)</f>
        <v>5.0599999999999978E-2</v>
      </c>
      <c r="C168" s="1">
        <f t="shared" si="36"/>
        <v>5.0599999999999978E-2</v>
      </c>
      <c r="D168" s="1">
        <f t="shared" si="36"/>
        <v>4.0479999999999988E-2</v>
      </c>
      <c r="E168" s="1">
        <f t="shared" si="36"/>
        <v>3.0359999999999984E-2</v>
      </c>
      <c r="F168" s="1">
        <f t="shared" si="36"/>
        <v>2.491341599999999E-2</v>
      </c>
      <c r="G168" s="1">
        <f t="shared" si="36"/>
        <v>2.1308671999999987E-2</v>
      </c>
      <c r="H168" s="1">
        <f t="shared" si="36"/>
        <v>2.0239999999999994E-2</v>
      </c>
      <c r="I168" s="1">
        <f t="shared" si="36"/>
        <v>2.782999999999999E-2</v>
      </c>
      <c r="J168" s="1">
        <f t="shared" si="36"/>
        <v>1.9733999999999991E-2</v>
      </c>
    </row>
    <row r="169" spans="1:10">
      <c r="A169" s="7" t="s">
        <v>255</v>
      </c>
      <c r="B169" s="1">
        <f t="shared" ref="B169:J169" si="37">B167*((1+B168)^B162)</f>
        <v>3.4350646224686523</v>
      </c>
      <c r="C169" s="1">
        <f t="shared" si="37"/>
        <v>3.4350646224686523</v>
      </c>
      <c r="D169" s="1">
        <f t="shared" si="37"/>
        <v>2.6967669469540017</v>
      </c>
      <c r="E169" s="1">
        <f t="shared" si="37"/>
        <v>2.1121500156665025</v>
      </c>
      <c r="F169" s="1">
        <f t="shared" si="37"/>
        <v>1.8500328962369026</v>
      </c>
      <c r="G169" s="1">
        <f t="shared" si="37"/>
        <v>1.6940471300825162</v>
      </c>
      <c r="H169" s="1">
        <f t="shared" si="37"/>
        <v>1.6502839159992746</v>
      </c>
      <c r="I169" s="1">
        <f t="shared" si="37"/>
        <v>1.9862423605668884</v>
      </c>
      <c r="J169" s="1">
        <f t="shared" si="37"/>
        <v>1.6299432924537265</v>
      </c>
    </row>
    <row r="170" spans="1:10">
      <c r="A170" s="7" t="s">
        <v>257</v>
      </c>
      <c r="B170" s="1">
        <f t="shared" ref="B170:J170" si="38">B169</f>
        <v>3.4350646224686523</v>
      </c>
      <c r="C170" s="1">
        <f t="shared" si="38"/>
        <v>3.4350646224686523</v>
      </c>
      <c r="D170" s="1">
        <f t="shared" si="38"/>
        <v>2.6967669469540017</v>
      </c>
      <c r="E170" s="1">
        <f t="shared" si="38"/>
        <v>2.1121500156665025</v>
      </c>
      <c r="F170" s="1">
        <f t="shared" si="38"/>
        <v>1.8500328962369026</v>
      </c>
      <c r="G170" s="1">
        <f t="shared" si="38"/>
        <v>1.6940471300825162</v>
      </c>
      <c r="H170" s="1">
        <f t="shared" si="38"/>
        <v>1.6502839159992746</v>
      </c>
      <c r="I170" s="1">
        <f t="shared" si="38"/>
        <v>1.9862423605668884</v>
      </c>
      <c r="J170" s="1">
        <f t="shared" si="38"/>
        <v>1.6299432924537265</v>
      </c>
    </row>
    <row r="171" spans="1:10">
      <c r="A171" s="7" t="s">
        <v>256</v>
      </c>
      <c r="B171" s="1">
        <f t="shared" ref="B171:J171" si="39">B170/((1+$B$4)^B162)</f>
        <v>2.0937779296542129</v>
      </c>
      <c r="C171" s="1">
        <f t="shared" si="39"/>
        <v>2.0937779296542129</v>
      </c>
      <c r="D171" s="1">
        <f t="shared" si="39"/>
        <v>1.6437627047887626</v>
      </c>
      <c r="E171" s="1">
        <f t="shared" si="39"/>
        <v>1.2874206377355222</v>
      </c>
      <c r="F171" s="1">
        <f t="shared" si="39"/>
        <v>1.127652161749233</v>
      </c>
      <c r="G171" s="1">
        <f t="shared" si="39"/>
        <v>1.0325740219151294</v>
      </c>
      <c r="H171" s="1">
        <f t="shared" si="39"/>
        <v>1.0058989919378556</v>
      </c>
      <c r="I171" s="1">
        <f t="shared" si="39"/>
        <v>1.21067603511648</v>
      </c>
      <c r="J171" s="1">
        <f t="shared" si="39"/>
        <v>0.99350075396104964</v>
      </c>
    </row>
    <row r="172" spans="1:10">
      <c r="A172" s="7" t="s">
        <v>12</v>
      </c>
      <c r="B172" s="1">
        <f t="shared" ref="B172:J172" si="40">B171^(1/B162)-1</f>
        <v>3.0000000000000027E-2</v>
      </c>
      <c r="C172" s="1">
        <f t="shared" si="40"/>
        <v>3.0000000000000027E-2</v>
      </c>
      <c r="D172" s="1">
        <f t="shared" si="40"/>
        <v>2.0078431372549055E-2</v>
      </c>
      <c r="E172" s="1">
        <f t="shared" si="40"/>
        <v>1.0156862745097861E-2</v>
      </c>
      <c r="F172" s="1">
        <f t="shared" si="40"/>
        <v>4.8170745098039536E-3</v>
      </c>
      <c r="G172" s="1">
        <f t="shared" si="40"/>
        <v>1.2830117647057993E-3</v>
      </c>
      <c r="H172" s="1">
        <f t="shared" si="40"/>
        <v>2.3529411764711128E-4</v>
      </c>
      <c r="I172" s="1">
        <f t="shared" si="40"/>
        <v>7.6764705882352846E-3</v>
      </c>
      <c r="J172" s="1">
        <f t="shared" si="40"/>
        <v>-2.6078431372555944E-4</v>
      </c>
    </row>
    <row r="173" spans="1:10">
      <c r="A173" s="7" t="s">
        <v>5</v>
      </c>
      <c r="B173" s="1">
        <f t="shared" ref="B173:J173" si="41">$B$3-B172</f>
        <v>-2.7755575615628914E-17</v>
      </c>
      <c r="C173" s="1">
        <f t="shared" si="41"/>
        <v>-2.7755575615628914E-17</v>
      </c>
      <c r="D173" s="1">
        <f t="shared" si="41"/>
        <v>9.921568627450944E-3</v>
      </c>
      <c r="E173" s="1">
        <f t="shared" si="41"/>
        <v>1.9843137254902138E-2</v>
      </c>
      <c r="F173" s="1">
        <f t="shared" si="41"/>
        <v>2.5182925490196045E-2</v>
      </c>
      <c r="G173" s="1">
        <f t="shared" si="41"/>
        <v>2.87169882352942E-2</v>
      </c>
      <c r="H173" s="1">
        <f t="shared" si="41"/>
        <v>2.9764705882352888E-2</v>
      </c>
      <c r="I173" s="1">
        <f t="shared" si="41"/>
        <v>2.2323529411764714E-2</v>
      </c>
      <c r="J173" s="1">
        <f t="shared" si="41"/>
        <v>3.0260784313725558E-2</v>
      </c>
    </row>
    <row r="174" spans="1:10" s="17" customFormat="1">
      <c r="A174" s="17" t="s">
        <v>6</v>
      </c>
      <c r="B174" s="16">
        <f t="shared" ref="B174:J174" si="42">B173/$B$3</f>
        <v>-9.2518585385429718E-16</v>
      </c>
      <c r="C174" s="16">
        <f t="shared" si="42"/>
        <v>-9.2518585385429718E-16</v>
      </c>
      <c r="D174" s="16">
        <f t="shared" si="42"/>
        <v>0.33071895424836484</v>
      </c>
      <c r="E174" s="16">
        <f t="shared" si="42"/>
        <v>0.661437908496738</v>
      </c>
      <c r="F174" s="16">
        <f t="shared" si="42"/>
        <v>0.83943084967320158</v>
      </c>
      <c r="G174" s="16">
        <f t="shared" si="42"/>
        <v>0.9572329411764734</v>
      </c>
      <c r="H174" s="16">
        <f t="shared" si="42"/>
        <v>0.99215686274509629</v>
      </c>
      <c r="I174" s="16">
        <f t="shared" si="42"/>
        <v>0.74411764705882388</v>
      </c>
      <c r="J174" s="16">
        <f t="shared" si="42"/>
        <v>1.0086928104575186</v>
      </c>
    </row>
    <row r="175" spans="1:10" s="17" customFormat="1">
      <c r="A175" s="17" t="s">
        <v>13</v>
      </c>
      <c r="B175" s="18">
        <f>B166/B170*100</f>
        <v>100</v>
      </c>
      <c r="C175" s="18">
        <f t="shared" ref="C175:J175" si="43">C166/C170*100</f>
        <v>100</v>
      </c>
      <c r="D175" s="18">
        <f t="shared" si="43"/>
        <v>127.37714048106967</v>
      </c>
      <c r="E175" s="18">
        <f t="shared" si="43"/>
        <v>162.63355334562709</v>
      </c>
      <c r="F175" s="18">
        <f t="shared" si="43"/>
        <v>185.67586714029875</v>
      </c>
      <c r="G175" s="18">
        <f t="shared" si="43"/>
        <v>202.772671519554</v>
      </c>
      <c r="H175" s="18">
        <f t="shared" si="43"/>
        <v>208.14991827564793</v>
      </c>
      <c r="I175" s="18">
        <f t="shared" si="43"/>
        <v>172.94287397476808</v>
      </c>
      <c r="J175" s="18">
        <f t="shared" si="43"/>
        <v>210.7474927730452</v>
      </c>
    </row>
    <row r="177" spans="1:10">
      <c r="A177" s="2" t="s">
        <v>282</v>
      </c>
    </row>
    <row r="178" spans="1:10">
      <c r="A178" s="7" t="s">
        <v>173</v>
      </c>
      <c r="B178" s="14">
        <f>INDEX(SystemParamValues,MATCH("UnivCredAssumedRoR",ParamNames,0),MATCH($B$2,SystemNames,0))</f>
        <v>0.20880000000000001</v>
      </c>
      <c r="C178" s="14">
        <f>INDEX(SystemParamValues,MATCH("UnivCredAssumedRoR",ParamNames,0),MATCH($B$2,SystemNames,0))</f>
        <v>0.20880000000000001</v>
      </c>
      <c r="D178" s="14">
        <f>INDEX(SystemParamValues,MATCH("UnivCredAssumedRoR",ParamNames,0),MATCH($B$2,SystemNames,0))</f>
        <v>0.20880000000000001</v>
      </c>
      <c r="E178" t="s">
        <v>172</v>
      </c>
    </row>
    <row r="179" spans="1:10">
      <c r="A179" s="7" t="s">
        <v>3</v>
      </c>
      <c r="B179" s="13">
        <v>1</v>
      </c>
      <c r="C179" s="13">
        <v>10</v>
      </c>
      <c r="D179" s="13">
        <v>25</v>
      </c>
    </row>
    <row r="180" spans="1:10">
      <c r="A180" s="7" t="s">
        <v>251</v>
      </c>
      <c r="B180" s="1">
        <f>1</f>
        <v>1</v>
      </c>
      <c r="C180" s="1">
        <f>1</f>
        <v>1</v>
      </c>
      <c r="D180" s="1">
        <f>1</f>
        <v>1</v>
      </c>
    </row>
    <row r="181" spans="1:10">
      <c r="A181" s="7" t="s">
        <v>250</v>
      </c>
      <c r="B181" s="1">
        <f>(1+$B$3)*(1+$B$4)-1</f>
        <v>5.0599999999999978E-2</v>
      </c>
      <c r="C181" s="1">
        <f>(1+$B$3)*(1+$B$4)-1</f>
        <v>5.0599999999999978E-2</v>
      </c>
      <c r="D181" s="1">
        <f>(1+$B$3)*(1+$B$4)-1</f>
        <v>5.0599999999999978E-2</v>
      </c>
    </row>
    <row r="182" spans="1:10">
      <c r="A182" s="7" t="s">
        <v>254</v>
      </c>
      <c r="B182" s="1">
        <f>B180*((1+B181)^B179)</f>
        <v>1.0506</v>
      </c>
      <c r="C182" s="1">
        <f>C180*((1+C181)^C179)</f>
        <v>1.6382265673600411</v>
      </c>
      <c r="D182" s="1">
        <f>D180*((1+D181)^D179)</f>
        <v>3.4350646224686523</v>
      </c>
    </row>
    <row r="183" spans="1:10">
      <c r="A183" s="7" t="s">
        <v>258</v>
      </c>
      <c r="B183" s="1">
        <f>B182</f>
        <v>1.0506</v>
      </c>
      <c r="C183" s="1">
        <f>C182</f>
        <v>1.6382265673600411</v>
      </c>
      <c r="D183" s="1">
        <f>D182</f>
        <v>3.4350646224686523</v>
      </c>
    </row>
    <row r="184" spans="1:10">
      <c r="A184" s="7" t="s">
        <v>253</v>
      </c>
      <c r="B184" s="1">
        <f>1</f>
        <v>1</v>
      </c>
      <c r="C184" s="1">
        <f>1</f>
        <v>1</v>
      </c>
      <c r="D184" s="1">
        <f>1</f>
        <v>1</v>
      </c>
    </row>
    <row r="185" spans="1:10">
      <c r="A185" s="7" t="s">
        <v>11</v>
      </c>
      <c r="B185" s="1">
        <f>((1+$B$3)*(1+$B$4)-1)*(1-$B$6)-B178</f>
        <v>-0.16832000000000003</v>
      </c>
      <c r="C185" s="1">
        <f>((1+$B$3)*(1+$B$4)-1)*(1-$B$6)-C178</f>
        <v>-0.16832000000000003</v>
      </c>
      <c r="D185" s="1">
        <f>((1+$B$3)*(1+$B$4)-1)*(1-$B$6)-D178</f>
        <v>-0.16832000000000003</v>
      </c>
    </row>
    <row r="186" spans="1:10">
      <c r="A186" s="7" t="s">
        <v>255</v>
      </c>
      <c r="B186" s="1">
        <f>B184*((1+B185)^B179)</f>
        <v>0.83167999999999997</v>
      </c>
      <c r="C186" s="1">
        <f>C184*((1+C185)^C179)</f>
        <v>0.15832976902498849</v>
      </c>
      <c r="D186" s="1">
        <f>D184*((1+D185)^D179)</f>
        <v>9.974851652712776E-3</v>
      </c>
    </row>
    <row r="187" spans="1:10">
      <c r="A187" s="7" t="s">
        <v>257</v>
      </c>
      <c r="B187" s="1">
        <f>B186</f>
        <v>0.83167999999999997</v>
      </c>
      <c r="C187" s="1">
        <f>C186</f>
        <v>0.15832976902498849</v>
      </c>
      <c r="D187" s="1">
        <f>D186</f>
        <v>9.974851652712776E-3</v>
      </c>
    </row>
    <row r="188" spans="1:10">
      <c r="A188" s="7" t="s">
        <v>256</v>
      </c>
      <c r="B188" s="1">
        <f>B187/((1+$B$4)^B179)</f>
        <v>0.81537254901960776</v>
      </c>
      <c r="C188" s="1">
        <f>C187/((1+$B$4)^C179)</f>
        <v>0.12988555683927533</v>
      </c>
      <c r="D188" s="1">
        <f>D187/((1+$B$4)^D179)</f>
        <v>6.079980011268464E-3</v>
      </c>
    </row>
    <row r="189" spans="1:10">
      <c r="A189" s="7" t="s">
        <v>12</v>
      </c>
      <c r="B189" s="1">
        <f>B188^(1/B179)-1</f>
        <v>-0.18462745098039224</v>
      </c>
      <c r="C189" s="1">
        <f>C188^(1/C179)-1</f>
        <v>-0.18462745098039224</v>
      </c>
      <c r="D189" s="1">
        <f>D188^(1/D179)-1</f>
        <v>-0.18462745098039224</v>
      </c>
    </row>
    <row r="190" spans="1:10">
      <c r="A190" s="7" t="s">
        <v>5</v>
      </c>
      <c r="B190" s="1">
        <f>$B$3-B189</f>
        <v>0.21462745098039224</v>
      </c>
      <c r="C190" s="1">
        <f>$B$3-C189</f>
        <v>0.21462745098039224</v>
      </c>
      <c r="D190" s="1">
        <f>$B$3-D189</f>
        <v>0.21462745098039224</v>
      </c>
    </row>
    <row r="191" spans="1:10" s="17" customFormat="1">
      <c r="A191" s="17" t="s">
        <v>6</v>
      </c>
      <c r="B191" s="16">
        <f>B190/$B$3</f>
        <v>7.1542483660130749</v>
      </c>
      <c r="C191" s="16">
        <f>C190/$B$3</f>
        <v>7.1542483660130749</v>
      </c>
      <c r="D191" s="16">
        <f>D190/$B$3</f>
        <v>7.1542483660130749</v>
      </c>
      <c r="E191" s="16"/>
      <c r="F191" s="16"/>
      <c r="G191" s="16"/>
      <c r="H191" s="16"/>
      <c r="I191" s="16"/>
      <c r="J191" s="16"/>
    </row>
    <row r="192" spans="1:10" s="17" customFormat="1">
      <c r="A192" s="17" t="s">
        <v>13</v>
      </c>
      <c r="B192" s="18">
        <f>B183/B187*100</f>
        <v>126.32262408618699</v>
      </c>
      <c r="C192" s="18">
        <f>C183/C187*100</f>
        <v>1034.6927033674174</v>
      </c>
      <c r="D192" s="18">
        <f>D183/D187*100</f>
        <v>34437.250217495181</v>
      </c>
      <c r="E192" s="18"/>
      <c r="F192" s="18"/>
      <c r="G192" s="18"/>
      <c r="H192" s="18"/>
      <c r="I192" s="18"/>
      <c r="J192" s="18"/>
    </row>
    <row r="194" spans="1:1">
      <c r="A194" t="s">
        <v>297</v>
      </c>
    </row>
  </sheetData>
  <pageMargins left="0.70866141732283472" right="0.70866141732283472" top="0.74803149606299213" bottom="0.74803149606299213" header="0.31496062992125984" footer="0.31496062992125984"/>
  <pageSetup paperSize="9" scale="79" fitToHeight="10"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X454"/>
  <sheetViews>
    <sheetView workbookViewId="0"/>
  </sheetViews>
  <sheetFormatPr defaultRowHeight="15"/>
  <cols>
    <col min="1" max="1" width="72.7109375" style="7" customWidth="1"/>
    <col min="2" max="2" width="8.85546875" customWidth="1"/>
    <col min="3" max="3" width="9.42578125" customWidth="1"/>
    <col min="5" max="5" width="14" bestFit="1" customWidth="1"/>
    <col min="6" max="6" width="14.7109375" bestFit="1" customWidth="1"/>
    <col min="8" max="8" width="9.7109375" bestFit="1" customWidth="1"/>
    <col min="13" max="13" width="14" bestFit="1" customWidth="1"/>
    <col min="14" max="14" width="14.7109375" bestFit="1" customWidth="1"/>
    <col min="16" max="16" width="9.7109375" bestFit="1" customWidth="1"/>
    <col min="21" max="21" width="14" bestFit="1" customWidth="1"/>
    <col min="22" max="22" width="14.7109375" bestFit="1" customWidth="1"/>
    <col min="24" max="24" width="9.7109375" bestFit="1" customWidth="1"/>
    <col min="29" max="29" width="14" bestFit="1" customWidth="1"/>
    <col min="30" max="30" width="14.7109375" bestFit="1" customWidth="1"/>
    <col min="32" max="32" width="9.7109375" bestFit="1" customWidth="1"/>
    <col min="37" max="37" width="14" bestFit="1" customWidth="1"/>
    <col min="38" max="38" width="14.7109375" bestFit="1" customWidth="1"/>
    <col min="40" max="40" width="9.7109375" bestFit="1" customWidth="1"/>
    <col min="45" max="45" width="14" bestFit="1" customWidth="1"/>
    <col min="46" max="46" width="14.7109375" bestFit="1" customWidth="1"/>
    <col min="48" max="48" width="9.7109375" bestFit="1" customWidth="1"/>
  </cols>
  <sheetData>
    <row r="1" spans="1:6" s="19" customFormat="1">
      <c r="A1" s="19" t="s">
        <v>277</v>
      </c>
    </row>
    <row r="2" spans="1:6">
      <c r="A2" s="7" t="s">
        <v>70</v>
      </c>
      <c r="B2" t="str">
        <f>SelectedSystemName</f>
        <v>2015-16</v>
      </c>
      <c r="F2" s="2"/>
    </row>
    <row r="3" spans="1:6">
      <c r="A3" s="7" t="s">
        <v>2</v>
      </c>
      <c r="B3" s="14">
        <f>INDEX(SystemParamValues,MATCH("RealReturn",ParamNames,0),MATCH($B$2,SystemNames,0))</f>
        <v>0.03</v>
      </c>
      <c r="F3" s="2"/>
    </row>
    <row r="4" spans="1:6">
      <c r="A4" s="7" t="s">
        <v>0</v>
      </c>
      <c r="B4" s="14">
        <f>INDEX(SystemParamValues,MATCH("Inflation",ParamNames,0),MATCH($B$2,SystemNames,0))</f>
        <v>0.02</v>
      </c>
      <c r="F4" s="2"/>
    </row>
    <row r="5" spans="1:6">
      <c r="A5" s="7" t="s">
        <v>260</v>
      </c>
      <c r="B5" s="14">
        <f>INDEX(SystemParamValues,MATCH("BasicRate",ParamNames,0),MATCH($B$2,SystemNames,0))</f>
        <v>0.2</v>
      </c>
      <c r="F5" s="2"/>
    </row>
    <row r="6" spans="1:6">
      <c r="A6" s="7" t="s">
        <v>270</v>
      </c>
      <c r="B6" t="s">
        <v>18</v>
      </c>
      <c r="F6" s="2"/>
    </row>
    <row r="7" spans="1:6">
      <c r="A7" s="7" t="s">
        <v>10</v>
      </c>
      <c r="B7" s="14">
        <f>INDEX(SystemParamValues,MATCH("BasicRate",ParamNames,0),MATCH($B$2,SystemNames,0))</f>
        <v>0.2</v>
      </c>
    </row>
    <row r="8" spans="1:6">
      <c r="A8" s="7" t="s">
        <v>16</v>
      </c>
      <c r="B8" s="14">
        <f>INDEX(SystemParamValues,MATCH("PensLumpSumShare",ParamNames,0),MATCH($B$2,SystemNames,0))</f>
        <v>0.25</v>
      </c>
      <c r="F8" s="2"/>
    </row>
    <row r="9" spans="1:6">
      <c r="A9" s="7" t="s">
        <v>3</v>
      </c>
      <c r="B9" s="14">
        <f>INDEX(SystemParamValues,MATCH("Horizon",ParamNames,0),MATCH($B$2,SystemNames,0))</f>
        <v>1</v>
      </c>
      <c r="F9" s="2"/>
    </row>
    <row r="11" spans="1:6">
      <c r="A11" s="2" t="s">
        <v>276</v>
      </c>
    </row>
    <row r="12" spans="1:6">
      <c r="A12" s="7" t="s">
        <v>251</v>
      </c>
      <c r="B12" s="1">
        <f>1</f>
        <v>1</v>
      </c>
    </row>
    <row r="13" spans="1:6">
      <c r="A13" s="7" t="s">
        <v>250</v>
      </c>
      <c r="B13" s="1">
        <f>((1+$B$3)*(1+$B$4))-1</f>
        <v>5.0599999999999978E-2</v>
      </c>
    </row>
    <row r="14" spans="1:6">
      <c r="A14" s="7" t="s">
        <v>254</v>
      </c>
      <c r="B14" s="1">
        <f>B12*((1+B13)^$B$9)</f>
        <v>1.0506</v>
      </c>
    </row>
    <row r="15" spans="1:6">
      <c r="A15" s="7" t="s">
        <v>258</v>
      </c>
      <c r="B15" s="1">
        <f>B14</f>
        <v>1.0506</v>
      </c>
    </row>
    <row r="16" spans="1:6">
      <c r="A16" s="7" t="s">
        <v>253</v>
      </c>
      <c r="B16" s="1">
        <f>1/(1-$B$5)</f>
        <v>1.25</v>
      </c>
      <c r="D16" s="2"/>
    </row>
    <row r="17" spans="1:10">
      <c r="A17" s="7" t="s">
        <v>11</v>
      </c>
      <c r="B17" s="1">
        <f>((1+$B$3)*(1+$B$4))-1</f>
        <v>5.0599999999999978E-2</v>
      </c>
      <c r="D17" s="2"/>
    </row>
    <row r="18" spans="1:10">
      <c r="A18" s="7" t="s">
        <v>255</v>
      </c>
      <c r="B18" s="1">
        <f>B16*((1+B17)^($B$9))</f>
        <v>1.31325</v>
      </c>
      <c r="D18" s="2"/>
    </row>
    <row r="19" spans="1:10">
      <c r="A19" s="7" t="s">
        <v>259</v>
      </c>
      <c r="B19" s="1">
        <f>B18*(1-$B$7*(1-$B$8))</f>
        <v>1.1162624999999999</v>
      </c>
      <c r="D19" s="2"/>
    </row>
    <row r="20" spans="1:10">
      <c r="A20" s="7" t="s">
        <v>256</v>
      </c>
      <c r="B20" s="1">
        <f>B19/((1+$B$4)^$B$9)</f>
        <v>1.0943749999999999</v>
      </c>
      <c r="D20" s="2"/>
    </row>
    <row r="21" spans="1:10">
      <c r="A21" s="7" t="s">
        <v>12</v>
      </c>
      <c r="B21" s="1">
        <f>B20^(1/$B$9)-1</f>
        <v>9.4374999999999876E-2</v>
      </c>
      <c r="D21" s="2"/>
    </row>
    <row r="22" spans="1:10">
      <c r="A22" s="7" t="s">
        <v>5</v>
      </c>
      <c r="B22" s="1">
        <f>$B$3-B21</f>
        <v>-6.4374999999999877E-2</v>
      </c>
      <c r="D22" s="2"/>
    </row>
    <row r="23" spans="1:10" s="17" customFormat="1">
      <c r="A23" s="17" t="s">
        <v>6</v>
      </c>
      <c r="B23" s="16">
        <f>B22/$B$3</f>
        <v>-2.1458333333333295</v>
      </c>
      <c r="C23" s="16"/>
      <c r="D23" s="16"/>
      <c r="E23" s="16"/>
      <c r="F23" s="16"/>
      <c r="G23" s="16"/>
      <c r="H23" s="16"/>
      <c r="I23" s="16"/>
      <c r="J23" s="16"/>
    </row>
    <row r="24" spans="1:10" s="17" customFormat="1">
      <c r="A24" s="17" t="s">
        <v>13</v>
      </c>
      <c r="B24" s="18">
        <f>B15/B19*100</f>
        <v>94.117647058823522</v>
      </c>
      <c r="C24" s="18"/>
      <c r="D24" s="18"/>
      <c r="E24" s="18"/>
      <c r="F24" s="18"/>
      <c r="G24" s="18"/>
      <c r="H24" s="18"/>
      <c r="I24" s="18"/>
      <c r="J24" s="18"/>
    </row>
    <row r="26" spans="1:10">
      <c r="A26" s="2" t="s">
        <v>279</v>
      </c>
    </row>
    <row r="27" spans="1:10">
      <c r="A27" s="7" t="s">
        <v>3</v>
      </c>
      <c r="B27" s="13">
        <v>1</v>
      </c>
      <c r="C27" s="13">
        <v>10</v>
      </c>
      <c r="D27" s="13">
        <v>25</v>
      </c>
    </row>
    <row r="28" spans="1:10">
      <c r="A28" s="7" t="s">
        <v>251</v>
      </c>
      <c r="B28" s="1">
        <f>1</f>
        <v>1</v>
      </c>
      <c r="C28" s="1">
        <f>1</f>
        <v>1</v>
      </c>
      <c r="D28" s="1">
        <f>1</f>
        <v>1</v>
      </c>
    </row>
    <row r="29" spans="1:10">
      <c r="A29" s="7" t="s">
        <v>250</v>
      </c>
      <c r="B29" s="1">
        <f>((1+$B$3)*(1+$B$4))-1</f>
        <v>5.0599999999999978E-2</v>
      </c>
      <c r="C29" s="1">
        <f>((1+$B$3)*(1+$B$4))-1</f>
        <v>5.0599999999999978E-2</v>
      </c>
      <c r="D29" s="1">
        <f>((1+$B$3)*(1+$B$4))-1</f>
        <v>5.0599999999999978E-2</v>
      </c>
    </row>
    <row r="30" spans="1:10">
      <c r="A30" s="7" t="s">
        <v>254</v>
      </c>
      <c r="B30" s="1">
        <f>B28*((1+B29)^B27)</f>
        <v>1.0506</v>
      </c>
      <c r="C30" s="1">
        <f>C28*((1+C29)^C27)</f>
        <v>1.6382265673600411</v>
      </c>
      <c r="D30" s="1">
        <f>D28*((1+D29)^D27)</f>
        <v>3.4350646224686523</v>
      </c>
    </row>
    <row r="31" spans="1:10">
      <c r="A31" s="7" t="s">
        <v>258</v>
      </c>
      <c r="B31" s="1">
        <f>B30</f>
        <v>1.0506</v>
      </c>
      <c r="C31" s="1">
        <f>C30</f>
        <v>1.6382265673600411</v>
      </c>
      <c r="D31" s="1">
        <f>D30</f>
        <v>3.4350646224686523</v>
      </c>
    </row>
    <row r="32" spans="1:10">
      <c r="A32" s="7" t="s">
        <v>253</v>
      </c>
      <c r="B32" s="1">
        <f>1/(1-$B$5)</f>
        <v>1.25</v>
      </c>
      <c r="C32" s="1">
        <f>1/(1-$B$5)</f>
        <v>1.25</v>
      </c>
      <c r="D32" s="1">
        <f>1/(1-$B$5)</f>
        <v>1.25</v>
      </c>
    </row>
    <row r="33" spans="1:10">
      <c r="A33" s="7" t="s">
        <v>11</v>
      </c>
      <c r="B33" s="1">
        <f>((1+$B$3)*(1+$B$4))-1</f>
        <v>5.0599999999999978E-2</v>
      </c>
      <c r="C33" s="1">
        <f>((1+$B$3)*(1+$B$4))-1</f>
        <v>5.0599999999999978E-2</v>
      </c>
      <c r="D33" s="1">
        <f>((1+$B$3)*(1+$B$4))-1</f>
        <v>5.0599999999999978E-2</v>
      </c>
    </row>
    <row r="34" spans="1:10">
      <c r="A34" s="7" t="s">
        <v>255</v>
      </c>
      <c r="B34" s="1">
        <f>B32*((1+B33)^(B27))</f>
        <v>1.31325</v>
      </c>
      <c r="C34" s="1">
        <f>C32*((1+C33)^(C27))</f>
        <v>2.0477832092000514</v>
      </c>
      <c r="D34" s="1">
        <f>D32*((1+D33)^(D27))</f>
        <v>4.2938307780858151</v>
      </c>
    </row>
    <row r="35" spans="1:10">
      <c r="A35" s="7" t="s">
        <v>259</v>
      </c>
      <c r="B35" s="1">
        <f>B34*(1-$B$7*(1-$B$8))</f>
        <v>1.1162624999999999</v>
      </c>
      <c r="C35" s="1">
        <f>C34*(1-$B$7*(1-$B$8))</f>
        <v>1.7406157278200436</v>
      </c>
      <c r="D35" s="1">
        <f>D34*(1-$B$7*(1-$B$8))</f>
        <v>3.6497561613729426</v>
      </c>
    </row>
    <row r="36" spans="1:10">
      <c r="A36" s="7" t="s">
        <v>256</v>
      </c>
      <c r="B36" s="1">
        <f>B35/((1+$B$4)^B27)</f>
        <v>1.0943749999999999</v>
      </c>
      <c r="C36" s="1">
        <f>C35/((1+$B$4)^C27)</f>
        <v>1.4279111530531288</v>
      </c>
      <c r="D36" s="1">
        <f>D35/((1+$B$4)^D27)</f>
        <v>2.2246390502576006</v>
      </c>
    </row>
    <row r="37" spans="1:10">
      <c r="A37" s="7" t="s">
        <v>12</v>
      </c>
      <c r="B37" s="1">
        <f>B36^(1/B27)-1</f>
        <v>9.4374999999999876E-2</v>
      </c>
      <c r="C37" s="1">
        <f>C36^(1/C27)-1</f>
        <v>3.6263302380849405E-2</v>
      </c>
      <c r="D37" s="1">
        <f>D36^(1/D27)-1</f>
        <v>3.2500765352422079E-2</v>
      </c>
    </row>
    <row r="38" spans="1:10">
      <c r="A38" s="7" t="s">
        <v>5</v>
      </c>
      <c r="B38" s="1">
        <f>$B$3-B37</f>
        <v>-6.4374999999999877E-2</v>
      </c>
      <c r="C38" s="1">
        <f>$B$3-C37</f>
        <v>-6.2633023808494059E-3</v>
      </c>
      <c r="D38" s="1">
        <f>$B$3-D37</f>
        <v>-2.5007653524220796E-3</v>
      </c>
    </row>
    <row r="39" spans="1:10" s="17" customFormat="1">
      <c r="A39" s="17" t="s">
        <v>6</v>
      </c>
      <c r="B39" s="16">
        <f>B38/$B$3</f>
        <v>-2.1458333333333295</v>
      </c>
      <c r="C39" s="16">
        <f>C38/$B$3</f>
        <v>-0.20877674602831353</v>
      </c>
      <c r="D39" s="16">
        <f>D38/$B$3</f>
        <v>-8.3358845080735988E-2</v>
      </c>
      <c r="E39" s="16"/>
      <c r="F39" s="16"/>
      <c r="G39" s="16"/>
      <c r="H39" s="16"/>
      <c r="I39" s="16"/>
      <c r="J39" s="16"/>
    </row>
    <row r="40" spans="1:10" s="17" customFormat="1">
      <c r="A40" s="17" t="s">
        <v>13</v>
      </c>
      <c r="B40" s="18">
        <f>B31/B35*100</f>
        <v>94.117647058823522</v>
      </c>
      <c r="C40" s="18">
        <f>C31/C35*100</f>
        <v>94.117647058823536</v>
      </c>
      <c r="D40" s="18">
        <f>D31/D35*100</f>
        <v>94.117647058823536</v>
      </c>
      <c r="E40" s="18"/>
      <c r="F40" s="18"/>
      <c r="G40" s="18"/>
      <c r="H40" s="18"/>
      <c r="I40" s="18"/>
      <c r="J40" s="18"/>
    </row>
    <row r="42" spans="1:10">
      <c r="A42" s="2" t="s">
        <v>278</v>
      </c>
    </row>
    <row r="43" spans="1:10">
      <c r="A43" s="7" t="s">
        <v>301</v>
      </c>
    </row>
    <row r="44" spans="1:10">
      <c r="A44" s="7" t="s">
        <v>17</v>
      </c>
      <c r="B44" s="13">
        <v>0</v>
      </c>
      <c r="C44" s="13">
        <v>0.02</v>
      </c>
      <c r="D44" s="13">
        <v>0.04</v>
      </c>
    </row>
    <row r="45" spans="1:10">
      <c r="A45" s="7" t="s">
        <v>251</v>
      </c>
      <c r="B45" s="1">
        <f>1</f>
        <v>1</v>
      </c>
      <c r="C45" s="1">
        <f>1</f>
        <v>1</v>
      </c>
      <c r="D45" s="1">
        <f>1</f>
        <v>1</v>
      </c>
    </row>
    <row r="46" spans="1:10">
      <c r="A46" s="7" t="s">
        <v>250</v>
      </c>
      <c r="B46" s="1">
        <f>((1+$B$3)*(1+B44))-1</f>
        <v>3.0000000000000027E-2</v>
      </c>
      <c r="C46" s="1">
        <f>((1+$B$3)*(1+C44))-1</f>
        <v>5.0599999999999978E-2</v>
      </c>
      <c r="D46" s="1">
        <f>((1+$B$3)*(1+D44))-1</f>
        <v>7.1200000000000152E-2</v>
      </c>
    </row>
    <row r="47" spans="1:10">
      <c r="A47" s="7" t="s">
        <v>254</v>
      </c>
      <c r="B47" s="1">
        <f>B45*((1+B46)^$B$9)</f>
        <v>1.03</v>
      </c>
      <c r="C47" s="1">
        <f>C45*((1+C46)^$B$9)</f>
        <v>1.0506</v>
      </c>
      <c r="D47" s="1">
        <f>D45*((1+D46)^$B$9)</f>
        <v>1.0712000000000002</v>
      </c>
    </row>
    <row r="48" spans="1:10">
      <c r="A48" s="7" t="s">
        <v>258</v>
      </c>
      <c r="B48" s="1">
        <f>B47</f>
        <v>1.03</v>
      </c>
      <c r="C48" s="1">
        <f>C47</f>
        <v>1.0506</v>
      </c>
      <c r="D48" s="1">
        <f>D47</f>
        <v>1.0712000000000002</v>
      </c>
    </row>
    <row r="49" spans="1:10">
      <c r="A49" s="7" t="s">
        <v>253</v>
      </c>
      <c r="B49" s="1">
        <f>1/(1-$B$5)</f>
        <v>1.25</v>
      </c>
      <c r="C49" s="1">
        <f>1/(1-$B$5)</f>
        <v>1.25</v>
      </c>
      <c r="D49" s="1">
        <f>1/(1-$B$5)</f>
        <v>1.25</v>
      </c>
    </row>
    <row r="50" spans="1:10">
      <c r="A50" s="7" t="s">
        <v>11</v>
      </c>
      <c r="B50" s="1">
        <f>((1+$B$3)*(1+B44))-1</f>
        <v>3.0000000000000027E-2</v>
      </c>
      <c r="C50" s="1">
        <f>((1+$B$3)*(1+C44))-1</f>
        <v>5.0599999999999978E-2</v>
      </c>
      <c r="D50" s="1">
        <f>((1+$B$3)*(1+D44))-1</f>
        <v>7.1200000000000152E-2</v>
      </c>
    </row>
    <row r="51" spans="1:10">
      <c r="A51" s="7" t="s">
        <v>255</v>
      </c>
      <c r="B51" s="1">
        <f>B49*((1+B50)^($B$9))</f>
        <v>1.2875000000000001</v>
      </c>
      <c r="C51" s="1">
        <f>C49*((1+C50)^($B$9))</f>
        <v>1.31325</v>
      </c>
      <c r="D51" s="1">
        <f>D49*((1+D50)^($B$9))</f>
        <v>1.3390000000000002</v>
      </c>
    </row>
    <row r="52" spans="1:10">
      <c r="A52" s="7" t="s">
        <v>259</v>
      </c>
      <c r="B52" s="1">
        <f>B51*(1-$B$7*(1-$B$8))</f>
        <v>1.0943750000000001</v>
      </c>
      <c r="C52" s="1">
        <f>C51*(1-$B$7*(1-$B$8))</f>
        <v>1.1162624999999999</v>
      </c>
      <c r="D52" s="1">
        <f>D51*(1-$B$7*(1-$B$8))</f>
        <v>1.1381500000000002</v>
      </c>
    </row>
    <row r="53" spans="1:10">
      <c r="A53" s="7" t="s">
        <v>256</v>
      </c>
      <c r="B53" s="1">
        <f>B52/((1+B44)^$B$9)</f>
        <v>1.0943750000000001</v>
      </c>
      <c r="C53" s="1">
        <f>C52/((1+C44)^$B$9)</f>
        <v>1.0943749999999999</v>
      </c>
      <c r="D53" s="1">
        <f>D52/((1+D44)^$B$9)</f>
        <v>1.0943750000000001</v>
      </c>
    </row>
    <row r="54" spans="1:10">
      <c r="A54" s="7" t="s">
        <v>12</v>
      </c>
      <c r="B54" s="1">
        <f>B53^(1/$B$9)-1</f>
        <v>9.4375000000000098E-2</v>
      </c>
      <c r="C54" s="1">
        <f>C53^(1/$B$9)-1</f>
        <v>9.4374999999999876E-2</v>
      </c>
      <c r="D54" s="1">
        <f>D53^(1/$B$9)-1</f>
        <v>9.4375000000000098E-2</v>
      </c>
    </row>
    <row r="55" spans="1:10">
      <c r="A55" s="7" t="s">
        <v>5</v>
      </c>
      <c r="B55" s="1">
        <f>$B$3-B54</f>
        <v>-6.4375000000000099E-2</v>
      </c>
      <c r="C55" s="1">
        <f>$B$3-C54</f>
        <v>-6.4374999999999877E-2</v>
      </c>
      <c r="D55" s="1">
        <f>$B$3-D54</f>
        <v>-6.4375000000000099E-2</v>
      </c>
    </row>
    <row r="56" spans="1:10" s="17" customFormat="1">
      <c r="A56" s="17" t="s">
        <v>6</v>
      </c>
      <c r="B56" s="16">
        <f>B55/$B$3</f>
        <v>-2.1458333333333366</v>
      </c>
      <c r="C56" s="16">
        <f>C55/$B$3</f>
        <v>-2.1458333333333295</v>
      </c>
      <c r="D56" s="16">
        <f>D55/$B$3</f>
        <v>-2.1458333333333366</v>
      </c>
      <c r="E56" s="16"/>
      <c r="F56" s="16"/>
      <c r="G56" s="16"/>
      <c r="H56" s="16"/>
      <c r="I56" s="16"/>
      <c r="J56" s="16"/>
    </row>
    <row r="57" spans="1:10" s="17" customFormat="1">
      <c r="A57" s="17" t="s">
        <v>13</v>
      </c>
      <c r="B57" s="18">
        <f>B48/B52*100</f>
        <v>94.117647058823522</v>
      </c>
      <c r="C57" s="18">
        <f>C48/C52*100</f>
        <v>94.117647058823522</v>
      </c>
      <c r="D57" s="18">
        <f>D48/D52*100</f>
        <v>94.117647058823522</v>
      </c>
      <c r="E57" s="18"/>
      <c r="F57" s="18"/>
      <c r="G57" s="18"/>
      <c r="H57" s="18"/>
      <c r="I57" s="18"/>
      <c r="J57" s="18"/>
    </row>
    <row r="59" spans="1:10">
      <c r="A59" s="7" t="s">
        <v>159</v>
      </c>
    </row>
    <row r="60" spans="1:10">
      <c r="A60" s="7" t="s">
        <v>17</v>
      </c>
      <c r="B60" s="13">
        <v>0</v>
      </c>
      <c r="C60" s="13">
        <v>0.02</v>
      </c>
      <c r="D60" s="13">
        <v>0.04</v>
      </c>
    </row>
    <row r="61" spans="1:10">
      <c r="A61" s="7" t="s">
        <v>3</v>
      </c>
      <c r="B61" s="13">
        <v>1</v>
      </c>
      <c r="C61" s="13">
        <v>1</v>
      </c>
      <c r="D61" s="13">
        <v>1</v>
      </c>
    </row>
    <row r="62" spans="1:10">
      <c r="A62" s="7" t="s">
        <v>251</v>
      </c>
      <c r="B62" s="1">
        <f>1</f>
        <v>1</v>
      </c>
      <c r="C62" s="1">
        <f>1</f>
        <v>1</v>
      </c>
      <c r="D62" s="1">
        <f>1</f>
        <v>1</v>
      </c>
    </row>
    <row r="63" spans="1:10">
      <c r="A63" s="7" t="s">
        <v>250</v>
      </c>
      <c r="B63" s="1">
        <f>((1+$B$3)*(1+B60))-1</f>
        <v>3.0000000000000027E-2</v>
      </c>
      <c r="C63" s="1">
        <f>((1+$B$3)*(1+C60))-1</f>
        <v>5.0599999999999978E-2</v>
      </c>
      <c r="D63" s="1">
        <f>((1+$B$3)*(1+D60))-1</f>
        <v>7.1200000000000152E-2</v>
      </c>
    </row>
    <row r="64" spans="1:10">
      <c r="A64" s="7" t="s">
        <v>254</v>
      </c>
      <c r="B64" s="1">
        <f>B62*((1+B63)^B61)</f>
        <v>1.03</v>
      </c>
      <c r="C64" s="1">
        <f>C62*((1+C63)^C61)</f>
        <v>1.0506</v>
      </c>
      <c r="D64" s="1">
        <f>D62*((1+D63)^D61)</f>
        <v>1.0712000000000002</v>
      </c>
    </row>
    <row r="65" spans="1:10">
      <c r="A65" s="7" t="s">
        <v>258</v>
      </c>
      <c r="B65" s="1">
        <f>B64</f>
        <v>1.03</v>
      </c>
      <c r="C65" s="1">
        <f>C64</f>
        <v>1.0506</v>
      </c>
      <c r="D65" s="1">
        <f>D64</f>
        <v>1.0712000000000002</v>
      </c>
    </row>
    <row r="66" spans="1:10">
      <c r="A66" s="7" t="s">
        <v>253</v>
      </c>
      <c r="B66" s="1">
        <f>1/(1-$B$5)</f>
        <v>1.25</v>
      </c>
      <c r="C66" s="1">
        <f>1/(1-$B$5)</f>
        <v>1.25</v>
      </c>
      <c r="D66" s="1">
        <f>1/(1-$B$5)</f>
        <v>1.25</v>
      </c>
    </row>
    <row r="67" spans="1:10">
      <c r="A67" s="7" t="s">
        <v>11</v>
      </c>
      <c r="B67" s="1">
        <f>((1+$B$3)*(1+B60))-1</f>
        <v>3.0000000000000027E-2</v>
      </c>
      <c r="C67" s="1">
        <f>((1+$B$3)*(1+C60))-1</f>
        <v>5.0599999999999978E-2</v>
      </c>
      <c r="D67" s="1">
        <f>((1+$B$3)*(1+D60))-1</f>
        <v>7.1200000000000152E-2</v>
      </c>
    </row>
    <row r="68" spans="1:10">
      <c r="A68" s="7" t="s">
        <v>255</v>
      </c>
      <c r="B68" s="1">
        <f>B66*((1+B67)^(B61))</f>
        <v>1.2875000000000001</v>
      </c>
      <c r="C68" s="1">
        <f>C66*((1+C67)^(C61))</f>
        <v>1.31325</v>
      </c>
      <c r="D68" s="1">
        <f>D66*((1+D67)^(D61))</f>
        <v>1.3390000000000002</v>
      </c>
    </row>
    <row r="69" spans="1:10">
      <c r="A69" s="7" t="s">
        <v>259</v>
      </c>
      <c r="B69" s="1">
        <f>B68*(1-$B$7*(1-$B$8))</f>
        <v>1.0943750000000001</v>
      </c>
      <c r="C69" s="1">
        <f>C68*(1-$B$7*(1-$B$8))</f>
        <v>1.1162624999999999</v>
      </c>
      <c r="D69" s="1">
        <f>D68*(1-$B$7*(1-$B$8))</f>
        <v>1.1381500000000002</v>
      </c>
    </row>
    <row r="70" spans="1:10">
      <c r="A70" s="7" t="s">
        <v>256</v>
      </c>
      <c r="B70" s="1">
        <f>B69/((1+B60)^B61)</f>
        <v>1.0943750000000001</v>
      </c>
      <c r="C70" s="1">
        <f>C69/((1+C60)^C61)</f>
        <v>1.0943749999999999</v>
      </c>
      <c r="D70" s="1">
        <f>D69/((1+D60)^D61)</f>
        <v>1.0943750000000001</v>
      </c>
    </row>
    <row r="71" spans="1:10">
      <c r="A71" s="7" t="s">
        <v>12</v>
      </c>
      <c r="B71" s="1">
        <f>B70^(1/B61)-1</f>
        <v>9.4375000000000098E-2</v>
      </c>
      <c r="C71" s="1">
        <f>C70^(1/C61)-1</f>
        <v>9.4374999999999876E-2</v>
      </c>
      <c r="D71" s="1">
        <f>D70^(1/D61)-1</f>
        <v>9.4375000000000098E-2</v>
      </c>
    </row>
    <row r="72" spans="1:10">
      <c r="A72" s="7" t="s">
        <v>5</v>
      </c>
      <c r="B72" s="1">
        <f>$B$3-B71</f>
        <v>-6.4375000000000099E-2</v>
      </c>
      <c r="C72" s="1">
        <f>$B$3-C71</f>
        <v>-6.4374999999999877E-2</v>
      </c>
      <c r="D72" s="1">
        <f>$B$3-D71</f>
        <v>-6.4375000000000099E-2</v>
      </c>
    </row>
    <row r="73" spans="1:10" s="17" customFormat="1">
      <c r="A73" s="17" t="s">
        <v>6</v>
      </c>
      <c r="B73" s="16">
        <f>B72/$B$3</f>
        <v>-2.1458333333333366</v>
      </c>
      <c r="C73" s="16">
        <f>C72/$B$3</f>
        <v>-2.1458333333333295</v>
      </c>
      <c r="D73" s="16">
        <f>D72/$B$3</f>
        <v>-2.1458333333333366</v>
      </c>
      <c r="E73" s="16"/>
      <c r="F73" s="16"/>
      <c r="G73" s="16"/>
      <c r="H73" s="16"/>
      <c r="I73" s="16"/>
      <c r="J73" s="16"/>
    </row>
    <row r="74" spans="1:10" s="17" customFormat="1">
      <c r="A74" s="17" t="s">
        <v>13</v>
      </c>
      <c r="B74" s="18">
        <f>B65/B69*100</f>
        <v>94.117647058823522</v>
      </c>
      <c r="C74" s="18">
        <f>C65/C69*100</f>
        <v>94.117647058823522</v>
      </c>
      <c r="D74" s="18">
        <f>D65/D69*100</f>
        <v>94.117647058823522</v>
      </c>
      <c r="E74" s="18"/>
      <c r="F74" s="18"/>
      <c r="G74" s="18"/>
      <c r="H74" s="18"/>
      <c r="I74" s="18"/>
      <c r="J74" s="18"/>
    </row>
    <row r="76" spans="1:10">
      <c r="A76" s="7" t="s">
        <v>160</v>
      </c>
    </row>
    <row r="77" spans="1:10">
      <c r="A77" s="7" t="s">
        <v>17</v>
      </c>
      <c r="B77" s="13">
        <v>0</v>
      </c>
      <c r="C77" s="13">
        <v>0.02</v>
      </c>
      <c r="D77" s="13">
        <v>0.04</v>
      </c>
    </row>
    <row r="78" spans="1:10">
      <c r="A78" s="7" t="s">
        <v>3</v>
      </c>
      <c r="B78" s="13">
        <v>10</v>
      </c>
      <c r="C78" s="13">
        <v>10</v>
      </c>
      <c r="D78" s="13">
        <v>10</v>
      </c>
    </row>
    <row r="79" spans="1:10">
      <c r="A79" s="7" t="s">
        <v>251</v>
      </c>
      <c r="B79" s="1">
        <f>1</f>
        <v>1</v>
      </c>
      <c r="C79" s="1">
        <f>1</f>
        <v>1</v>
      </c>
      <c r="D79" s="1">
        <f>1</f>
        <v>1</v>
      </c>
    </row>
    <row r="80" spans="1:10">
      <c r="A80" s="7" t="s">
        <v>250</v>
      </c>
      <c r="B80" s="1">
        <f>((1+$B$3)*(1+B77))-1</f>
        <v>3.0000000000000027E-2</v>
      </c>
      <c r="C80" s="1">
        <f>((1+$B$3)*(1+C77))-1</f>
        <v>5.0599999999999978E-2</v>
      </c>
      <c r="D80" s="1">
        <f>((1+$B$3)*(1+D77))-1</f>
        <v>7.1200000000000152E-2</v>
      </c>
    </row>
    <row r="81" spans="1:10">
      <c r="A81" s="7" t="s">
        <v>254</v>
      </c>
      <c r="B81" s="1">
        <f>B79*((1+B80)^B78)</f>
        <v>1.3439163793441218</v>
      </c>
      <c r="C81" s="1">
        <f>C79*((1+C80)^C78)</f>
        <v>1.6382265673600411</v>
      </c>
      <c r="D81" s="1">
        <f>D79*((1+D80)^D78)</f>
        <v>1.9893245399322921</v>
      </c>
    </row>
    <row r="82" spans="1:10">
      <c r="A82" s="7" t="s">
        <v>258</v>
      </c>
      <c r="B82" s="1">
        <f>B81</f>
        <v>1.3439163793441218</v>
      </c>
      <c r="C82" s="1">
        <f>C81</f>
        <v>1.6382265673600411</v>
      </c>
      <c r="D82" s="1">
        <f>D81</f>
        <v>1.9893245399322921</v>
      </c>
    </row>
    <row r="83" spans="1:10">
      <c r="A83" s="7" t="s">
        <v>253</v>
      </c>
      <c r="B83" s="1">
        <f>1/(1-$B$5)</f>
        <v>1.25</v>
      </c>
      <c r="C83" s="1">
        <f>1/(1-$B$5)</f>
        <v>1.25</v>
      </c>
      <c r="D83" s="1">
        <f>1/(1-$B$5)</f>
        <v>1.25</v>
      </c>
    </row>
    <row r="84" spans="1:10">
      <c r="A84" s="7" t="s">
        <v>11</v>
      </c>
      <c r="B84" s="1">
        <f>((1+$B$3)*(1+B77))-1</f>
        <v>3.0000000000000027E-2</v>
      </c>
      <c r="C84" s="1">
        <f>((1+$B$3)*(1+C77))-1</f>
        <v>5.0599999999999978E-2</v>
      </c>
      <c r="D84" s="1">
        <f>((1+$B$3)*(1+D77))-1</f>
        <v>7.1200000000000152E-2</v>
      </c>
    </row>
    <row r="85" spans="1:10">
      <c r="A85" s="7" t="s">
        <v>255</v>
      </c>
      <c r="B85" s="1">
        <f>B83*((1+B84)^(B78))</f>
        <v>1.6798954741801522</v>
      </c>
      <c r="C85" s="1">
        <f>C83*((1+C84)^(C78))</f>
        <v>2.0477832092000514</v>
      </c>
      <c r="D85" s="1">
        <f>D83*((1+D84)^(D78))</f>
        <v>2.4866556749153652</v>
      </c>
    </row>
    <row r="86" spans="1:10">
      <c r="A86" s="7" t="s">
        <v>259</v>
      </c>
      <c r="B86" s="1">
        <f>B85*(1-$B$7*(1-$B$8))</f>
        <v>1.4279111530531292</v>
      </c>
      <c r="C86" s="1">
        <f>C85*(1-$B$7*(1-$B$8))</f>
        <v>1.7406157278200436</v>
      </c>
      <c r="D86" s="1">
        <f>D85*(1-$B$7*(1-$B$8))</f>
        <v>2.1136573236780603</v>
      </c>
    </row>
    <row r="87" spans="1:10">
      <c r="A87" s="7" t="s">
        <v>256</v>
      </c>
      <c r="B87" s="1">
        <f>B86/((1+B77)^B78)</f>
        <v>1.4279111530531292</v>
      </c>
      <c r="C87" s="1">
        <f>C86/((1+C77)^C78)</f>
        <v>1.4279111530531288</v>
      </c>
      <c r="D87" s="1">
        <f>D86/((1+D77)^D78)</f>
        <v>1.4279111530531305</v>
      </c>
    </row>
    <row r="88" spans="1:10">
      <c r="A88" s="7" t="s">
        <v>12</v>
      </c>
      <c r="B88" s="1">
        <f>B87^(1/B78)-1</f>
        <v>3.6263302380849627E-2</v>
      </c>
      <c r="C88" s="1">
        <f>C87^(1/C78)-1</f>
        <v>3.6263302380849405E-2</v>
      </c>
      <c r="D88" s="1">
        <f>D87^(1/D78)-1</f>
        <v>3.6263302380849627E-2</v>
      </c>
    </row>
    <row r="89" spans="1:10">
      <c r="A89" s="7" t="s">
        <v>5</v>
      </c>
      <c r="B89" s="1">
        <f>$B$3-B88</f>
        <v>-6.263302380849628E-3</v>
      </c>
      <c r="C89" s="1">
        <f>$B$3-C88</f>
        <v>-6.2633023808494059E-3</v>
      </c>
      <c r="D89" s="1">
        <f>$B$3-D88</f>
        <v>-6.263302380849628E-3</v>
      </c>
    </row>
    <row r="90" spans="1:10" s="17" customFormat="1">
      <c r="A90" s="17" t="s">
        <v>6</v>
      </c>
      <c r="B90" s="16">
        <f>B89/$B$3</f>
        <v>-0.20877674602832094</v>
      </c>
      <c r="C90" s="16">
        <f>C89/$B$3</f>
        <v>-0.20877674602831353</v>
      </c>
      <c r="D90" s="16">
        <f>D89/$B$3</f>
        <v>-0.20877674602832094</v>
      </c>
      <c r="E90" s="16"/>
      <c r="F90" s="16"/>
      <c r="G90" s="16"/>
      <c r="H90" s="16"/>
      <c r="I90" s="16"/>
      <c r="J90" s="16"/>
    </row>
    <row r="91" spans="1:10" s="17" customFormat="1">
      <c r="A91" s="17" t="s">
        <v>13</v>
      </c>
      <c r="B91" s="18">
        <f>B82/B86*100</f>
        <v>94.117647058823536</v>
      </c>
      <c r="C91" s="18">
        <f>C82/C86*100</f>
        <v>94.117647058823536</v>
      </c>
      <c r="D91" s="18">
        <f>D82/D86*100</f>
        <v>94.117647058823522</v>
      </c>
      <c r="E91" s="18"/>
      <c r="F91" s="18"/>
      <c r="G91" s="18"/>
      <c r="H91" s="18"/>
      <c r="I91" s="18"/>
      <c r="J91" s="18"/>
    </row>
    <row r="93" spans="1:10">
      <c r="A93" s="7" t="s">
        <v>161</v>
      </c>
    </row>
    <row r="94" spans="1:10">
      <c r="A94" s="7" t="s">
        <v>17</v>
      </c>
      <c r="B94" s="13">
        <v>0</v>
      </c>
      <c r="C94" s="13">
        <v>0.02</v>
      </c>
      <c r="D94" s="13">
        <v>0.04</v>
      </c>
    </row>
    <row r="95" spans="1:10">
      <c r="A95" s="7" t="s">
        <v>3</v>
      </c>
      <c r="B95" s="13">
        <v>25</v>
      </c>
      <c r="C95" s="13">
        <v>25</v>
      </c>
      <c r="D95" s="13">
        <v>25</v>
      </c>
    </row>
    <row r="96" spans="1:10">
      <c r="A96" s="7" t="s">
        <v>251</v>
      </c>
      <c r="B96" s="1">
        <f>1</f>
        <v>1</v>
      </c>
      <c r="C96" s="1">
        <f>1</f>
        <v>1</v>
      </c>
      <c r="D96" s="1">
        <f>1</f>
        <v>1</v>
      </c>
    </row>
    <row r="97" spans="1:49">
      <c r="A97" s="7" t="s">
        <v>250</v>
      </c>
      <c r="B97" s="1">
        <f>((1+$B$3)*(1+B94))-1</f>
        <v>3.0000000000000027E-2</v>
      </c>
      <c r="C97" s="1">
        <f>((1+$B$3)*(1+C94))-1</f>
        <v>5.0599999999999978E-2</v>
      </c>
      <c r="D97" s="1">
        <f>((1+$B$3)*(1+D94))-1</f>
        <v>7.1200000000000152E-2</v>
      </c>
    </row>
    <row r="98" spans="1:49">
      <c r="A98" s="7" t="s">
        <v>254</v>
      </c>
      <c r="B98" s="1">
        <f>B96*((1+B97)^B95)</f>
        <v>2.0937779296542138</v>
      </c>
      <c r="C98" s="1">
        <f>C96*((1+C97)^C95)</f>
        <v>3.4350646224686523</v>
      </c>
      <c r="D98" s="1">
        <f>D96*((1+D97)^D95)</f>
        <v>5.5816692749387347</v>
      </c>
    </row>
    <row r="99" spans="1:49">
      <c r="A99" s="7" t="s">
        <v>258</v>
      </c>
      <c r="B99" s="1">
        <f>B98</f>
        <v>2.0937779296542138</v>
      </c>
      <c r="C99" s="1">
        <f>C98</f>
        <v>3.4350646224686523</v>
      </c>
      <c r="D99" s="1">
        <f>D98</f>
        <v>5.5816692749387347</v>
      </c>
    </row>
    <row r="100" spans="1:49">
      <c r="A100" s="7" t="s">
        <v>253</v>
      </c>
      <c r="B100" s="1">
        <f>1/(1-$B$5)</f>
        <v>1.25</v>
      </c>
      <c r="C100" s="1">
        <f>1/(1-$B$5)</f>
        <v>1.25</v>
      </c>
      <c r="D100" s="1">
        <f>1/(1-$B$5)</f>
        <v>1.25</v>
      </c>
    </row>
    <row r="101" spans="1:49">
      <c r="A101" s="7" t="s">
        <v>11</v>
      </c>
      <c r="B101" s="1">
        <f>((1+$B$3)*(1+B94))-1</f>
        <v>3.0000000000000027E-2</v>
      </c>
      <c r="C101" s="1">
        <f>((1+$B$3)*(1+C94))-1</f>
        <v>5.0599999999999978E-2</v>
      </c>
      <c r="D101" s="1">
        <f>((1+$B$3)*(1+D94))-1</f>
        <v>7.1200000000000152E-2</v>
      </c>
    </row>
    <row r="102" spans="1:49">
      <c r="A102" s="7" t="s">
        <v>255</v>
      </c>
      <c r="B102" s="1">
        <f>B100*((1+B101)^(B95))</f>
        <v>2.6172224120677674</v>
      </c>
      <c r="C102" s="1">
        <f>C100*((1+C101)^(C95))</f>
        <v>4.2938307780858151</v>
      </c>
      <c r="D102" s="1">
        <f>D100*((1+D101)^(D95))</f>
        <v>6.9770865936734179</v>
      </c>
    </row>
    <row r="103" spans="1:49">
      <c r="A103" s="7" t="s">
        <v>259</v>
      </c>
      <c r="B103" s="1">
        <f>B102*(1-$B$7*(1-$B$8))</f>
        <v>2.2246390502576023</v>
      </c>
      <c r="C103" s="1">
        <f>C102*(1-$B$7*(1-$B$8))</f>
        <v>3.6497561613729426</v>
      </c>
      <c r="D103" s="1">
        <f>D102*(1-$B$7*(1-$B$8))</f>
        <v>5.9305236046224055</v>
      </c>
    </row>
    <row r="104" spans="1:49">
      <c r="A104" s="7" t="s">
        <v>256</v>
      </c>
      <c r="B104" s="1">
        <f>B103/((1+B94)^B95)</f>
        <v>2.2246390502576023</v>
      </c>
      <c r="C104" s="1">
        <f>C103/((1+C94)^C95)</f>
        <v>2.2246390502576006</v>
      </c>
      <c r="D104" s="1">
        <f>D103/((1+D94)^D95)</f>
        <v>2.2246390502576072</v>
      </c>
    </row>
    <row r="105" spans="1:49">
      <c r="A105" s="7" t="s">
        <v>12</v>
      </c>
      <c r="B105" s="1">
        <f>B104^(1/B95)-1</f>
        <v>3.2500765352422079E-2</v>
      </c>
      <c r="C105" s="1">
        <f>C104^(1/C95)-1</f>
        <v>3.2500765352422079E-2</v>
      </c>
      <c r="D105" s="1">
        <f>D104^(1/D95)-1</f>
        <v>3.2500765352422079E-2</v>
      </c>
    </row>
    <row r="106" spans="1:49">
      <c r="A106" s="7" t="s">
        <v>5</v>
      </c>
      <c r="B106" s="1">
        <f>$B$3-B105</f>
        <v>-2.5007653524220796E-3</v>
      </c>
      <c r="C106" s="1">
        <f>$B$3-C105</f>
        <v>-2.5007653524220796E-3</v>
      </c>
      <c r="D106" s="1">
        <f>$B$3-D105</f>
        <v>-2.5007653524220796E-3</v>
      </c>
    </row>
    <row r="107" spans="1:49" s="17" customFormat="1">
      <c r="A107" s="17" t="s">
        <v>6</v>
      </c>
      <c r="B107" s="16">
        <f>B106/$B$3</f>
        <v>-8.3358845080735988E-2</v>
      </c>
      <c r="C107" s="16">
        <f>C106/$B$3</f>
        <v>-8.3358845080735988E-2</v>
      </c>
      <c r="D107" s="16">
        <f>D106/$B$3</f>
        <v>-8.3358845080735988E-2</v>
      </c>
      <c r="E107" s="16"/>
      <c r="F107" s="16"/>
      <c r="G107" s="16"/>
      <c r="H107" s="16"/>
      <c r="I107" s="16"/>
      <c r="J107" s="16"/>
    </row>
    <row r="108" spans="1:49" s="17" customFormat="1">
      <c r="A108" s="17" t="s">
        <v>13</v>
      </c>
      <c r="B108" s="18">
        <f>B99/B103*100</f>
        <v>94.117647058823522</v>
      </c>
      <c r="C108" s="18">
        <f>C99/C103*100</f>
        <v>94.117647058823536</v>
      </c>
      <c r="D108" s="18">
        <f>D99/D103*100</f>
        <v>94.117647058823522</v>
      </c>
      <c r="E108" s="18"/>
      <c r="F108" s="18"/>
      <c r="G108" s="18"/>
      <c r="H108" s="18"/>
      <c r="I108" s="18"/>
      <c r="J108" s="18"/>
    </row>
    <row r="110" spans="1:49">
      <c r="A110" s="2" t="s">
        <v>281</v>
      </c>
    </row>
    <row r="111" spans="1:49">
      <c r="A111" t="s">
        <v>302</v>
      </c>
    </row>
    <row r="112" spans="1:49">
      <c r="A112" s="7" t="s">
        <v>266</v>
      </c>
      <c r="B112" s="2" t="s">
        <v>73</v>
      </c>
      <c r="C112" s="2" t="s">
        <v>74</v>
      </c>
      <c r="D112" s="2" t="s">
        <v>75</v>
      </c>
      <c r="E112" s="2" t="s">
        <v>76</v>
      </c>
      <c r="F112" s="2" t="s">
        <v>77</v>
      </c>
      <c r="G112" s="2" t="s">
        <v>78</v>
      </c>
      <c r="H112" s="2" t="s">
        <v>79</v>
      </c>
      <c r="I112" s="2" t="s">
        <v>32</v>
      </c>
      <c r="J112" s="2" t="s">
        <v>73</v>
      </c>
      <c r="K112" s="2" t="s">
        <v>74</v>
      </c>
      <c r="L112" s="2" t="s">
        <v>75</v>
      </c>
      <c r="M112" s="2" t="s">
        <v>76</v>
      </c>
      <c r="N112" s="2" t="s">
        <v>77</v>
      </c>
      <c r="O112" s="2" t="s">
        <v>78</v>
      </c>
      <c r="P112" s="2" t="s">
        <v>79</v>
      </c>
      <c r="Q112" s="2" t="s">
        <v>32</v>
      </c>
      <c r="R112" s="2" t="s">
        <v>73</v>
      </c>
      <c r="S112" s="2" t="s">
        <v>74</v>
      </c>
      <c r="T112" s="2" t="s">
        <v>75</v>
      </c>
      <c r="U112" s="2" t="s">
        <v>76</v>
      </c>
      <c r="V112" s="2" t="s">
        <v>77</v>
      </c>
      <c r="W112" s="2" t="s">
        <v>78</v>
      </c>
      <c r="X112" s="2" t="s">
        <v>79</v>
      </c>
      <c r="Y112" s="2" t="s">
        <v>32</v>
      </c>
      <c r="Z112" s="2" t="s">
        <v>73</v>
      </c>
      <c r="AA112" s="2" t="s">
        <v>74</v>
      </c>
      <c r="AB112" s="2" t="s">
        <v>75</v>
      </c>
      <c r="AC112" s="2" t="s">
        <v>76</v>
      </c>
      <c r="AD112" s="2" t="s">
        <v>77</v>
      </c>
      <c r="AE112" s="2" t="s">
        <v>78</v>
      </c>
      <c r="AF112" s="2" t="s">
        <v>79</v>
      </c>
      <c r="AG112" s="2" t="s">
        <v>32</v>
      </c>
      <c r="AH112" s="2" t="s">
        <v>73</v>
      </c>
      <c r="AI112" s="2" t="s">
        <v>74</v>
      </c>
      <c r="AJ112" s="2" t="s">
        <v>75</v>
      </c>
      <c r="AK112" s="2" t="s">
        <v>76</v>
      </c>
      <c r="AL112" s="2" t="s">
        <v>77</v>
      </c>
      <c r="AM112" s="2" t="s">
        <v>78</v>
      </c>
      <c r="AN112" s="2" t="s">
        <v>79</v>
      </c>
      <c r="AO112" s="2" t="s">
        <v>32</v>
      </c>
      <c r="AP112" s="2" t="s">
        <v>73</v>
      </c>
      <c r="AQ112" s="2" t="s">
        <v>74</v>
      </c>
      <c r="AR112" s="2" t="s">
        <v>75</v>
      </c>
      <c r="AS112" s="2" t="s">
        <v>76</v>
      </c>
      <c r="AT112" s="2" t="s">
        <v>77</v>
      </c>
      <c r="AU112" s="2" t="s">
        <v>78</v>
      </c>
      <c r="AV112" s="2" t="s">
        <v>79</v>
      </c>
      <c r="AW112" s="2" t="s">
        <v>32</v>
      </c>
    </row>
    <row r="113" spans="1:49">
      <c r="A113" s="7" t="s">
        <v>267</v>
      </c>
      <c r="B113" s="2" t="s">
        <v>73</v>
      </c>
      <c r="C113" s="2" t="s">
        <v>73</v>
      </c>
      <c r="D113" s="2" t="s">
        <v>73</v>
      </c>
      <c r="E113" s="2" t="s">
        <v>73</v>
      </c>
      <c r="F113" s="2" t="s">
        <v>73</v>
      </c>
      <c r="G113" s="2" t="s">
        <v>73</v>
      </c>
      <c r="H113" s="2" t="s">
        <v>73</v>
      </c>
      <c r="I113" s="2" t="s">
        <v>73</v>
      </c>
      <c r="J113" s="2" t="s">
        <v>74</v>
      </c>
      <c r="K113" s="2" t="s">
        <v>74</v>
      </c>
      <c r="L113" s="2" t="s">
        <v>74</v>
      </c>
      <c r="M113" s="2" t="s">
        <v>74</v>
      </c>
      <c r="N113" s="2" t="s">
        <v>74</v>
      </c>
      <c r="O113" s="2" t="s">
        <v>74</v>
      </c>
      <c r="P113" s="2" t="s">
        <v>74</v>
      </c>
      <c r="Q113" s="2" t="s">
        <v>74</v>
      </c>
      <c r="R113" s="2" t="s">
        <v>75</v>
      </c>
      <c r="S113" s="2" t="s">
        <v>75</v>
      </c>
      <c r="T113" s="2" t="s">
        <v>75</v>
      </c>
      <c r="U113" s="2" t="s">
        <v>75</v>
      </c>
      <c r="V113" s="2" t="s">
        <v>75</v>
      </c>
      <c r="W113" s="2" t="s">
        <v>75</v>
      </c>
      <c r="X113" s="2" t="s">
        <v>75</v>
      </c>
      <c r="Y113" s="2" t="s">
        <v>75</v>
      </c>
      <c r="Z113" s="2" t="s">
        <v>78</v>
      </c>
      <c r="AA113" s="2" t="s">
        <v>78</v>
      </c>
      <c r="AB113" s="2" t="s">
        <v>78</v>
      </c>
      <c r="AC113" s="2" t="s">
        <v>78</v>
      </c>
      <c r="AD113" s="2" t="s">
        <v>78</v>
      </c>
      <c r="AE113" s="2" t="s">
        <v>78</v>
      </c>
      <c r="AF113" s="2" t="s">
        <v>78</v>
      </c>
      <c r="AG113" s="2" t="s">
        <v>78</v>
      </c>
      <c r="AH113" s="2" t="s">
        <v>79</v>
      </c>
      <c r="AI113" s="2" t="s">
        <v>79</v>
      </c>
      <c r="AJ113" s="2" t="s">
        <v>79</v>
      </c>
      <c r="AK113" s="2" t="s">
        <v>79</v>
      </c>
      <c r="AL113" s="2" t="s">
        <v>79</v>
      </c>
      <c r="AM113" s="2" t="s">
        <v>79</v>
      </c>
      <c r="AN113" s="2" t="s">
        <v>79</v>
      </c>
      <c r="AO113" s="2" t="s">
        <v>79</v>
      </c>
      <c r="AP113" s="2" t="s">
        <v>31</v>
      </c>
      <c r="AQ113" s="2" t="s">
        <v>31</v>
      </c>
      <c r="AR113" s="2" t="s">
        <v>31</v>
      </c>
      <c r="AS113" s="2" t="s">
        <v>31</v>
      </c>
      <c r="AT113" s="2" t="s">
        <v>31</v>
      </c>
      <c r="AU113" s="2" t="s">
        <v>31</v>
      </c>
      <c r="AV113" s="2" t="s">
        <v>31</v>
      </c>
      <c r="AW113" s="2" t="s">
        <v>31</v>
      </c>
    </row>
    <row r="114" spans="1:49">
      <c r="A114" s="7" t="s">
        <v>260</v>
      </c>
      <c r="B114" s="40">
        <v>0</v>
      </c>
      <c r="C114" s="14">
        <f>INDEX(SystemParamValues,MATCH("BasicRate",ParamNames,0),MATCH($B$2,SystemNames,0))</f>
        <v>0.2</v>
      </c>
      <c r="D114" s="14">
        <f>INDEX(SystemParamValues,MATCH("HigherRate",ParamNames,0),MATCH($B$2,SystemNames,0))</f>
        <v>0.4</v>
      </c>
      <c r="E114" s="14">
        <f>INDEX(SystemParamValues,MATCH("MTROnCBTaper1Kid",ParamNames,0),MATCH($B$2,SystemNames,0))</f>
        <v>0.50763999999999998</v>
      </c>
      <c r="F114" s="14">
        <f>INDEX(SystemParamValues,MATCH("MTROnCBTaper2Kids",ParamNames,0),MATCH($B$2,SystemNames,0))</f>
        <v>0.57888000000000006</v>
      </c>
      <c r="G114" s="14">
        <f>INDEX(SystemParamValues,MATCH("MTROnPATaper",ParamNames,0),MATCH($B$2,SystemNames,0))</f>
        <v>0.6</v>
      </c>
      <c r="H114" s="14">
        <f>INDEX(SystemParamValues,MATCH("AdditionalRate",ParamNames,0),MATCH($B$2,SystemNames,0))</f>
        <v>0.45</v>
      </c>
      <c r="I114" s="14">
        <f>INDEX(SystemParamValues,MATCH("BasicRate",ParamNames,0),MATCH($B$2,SystemNames,0))+INDEX(SystemParamValues,MATCH("TaxCredTaperRate",ParamNames,0),MATCH($B$2,SystemNames,0))</f>
        <v>0.61</v>
      </c>
      <c r="J114" s="40">
        <v>0</v>
      </c>
      <c r="K114" s="14">
        <f>INDEX(SystemParamValues,MATCH("BasicRate",ParamNames,0),MATCH($B$2,SystemNames,0))</f>
        <v>0.2</v>
      </c>
      <c r="L114" s="14">
        <f>INDEX(SystemParamValues,MATCH("HigherRate",ParamNames,0),MATCH($B$2,SystemNames,0))</f>
        <v>0.4</v>
      </c>
      <c r="M114" s="14">
        <f>INDEX(SystemParamValues,MATCH("MTROnCBTaper1Kid",ParamNames,0),MATCH($B$2,SystemNames,0))</f>
        <v>0.50763999999999998</v>
      </c>
      <c r="N114" s="14">
        <f>INDEX(SystemParamValues,MATCH("MTROnCBTaper2Kids",ParamNames,0),MATCH($B$2,SystemNames,0))</f>
        <v>0.57888000000000006</v>
      </c>
      <c r="O114" s="14">
        <f>INDEX(SystemParamValues,MATCH("MTROnPATaper",ParamNames,0),MATCH($B$2,SystemNames,0))</f>
        <v>0.6</v>
      </c>
      <c r="P114" s="14">
        <f>INDEX(SystemParamValues,MATCH("AdditionalRate",ParamNames,0),MATCH($B$2,SystemNames,0))</f>
        <v>0.45</v>
      </c>
      <c r="Q114" s="14">
        <f>INDEX(SystemParamValues,MATCH("BasicRate",ParamNames,0),MATCH($B$2,SystemNames,0))+INDEX(SystemParamValues,MATCH("TaxCredTaperRate",ParamNames,0),MATCH($B$2,SystemNames,0))</f>
        <v>0.61</v>
      </c>
      <c r="R114" s="40">
        <v>0</v>
      </c>
      <c r="S114" s="14">
        <f>INDEX(SystemParamValues,MATCH("BasicRate",ParamNames,0),MATCH($B$2,SystemNames,0))</f>
        <v>0.2</v>
      </c>
      <c r="T114" s="14">
        <f>INDEX(SystemParamValues,MATCH("HigherRate",ParamNames,0),MATCH($B$2,SystemNames,0))</f>
        <v>0.4</v>
      </c>
      <c r="U114" s="14">
        <f>INDEX(SystemParamValues,MATCH("MTROnCBTaper1Kid",ParamNames,0),MATCH($B$2,SystemNames,0))</f>
        <v>0.50763999999999998</v>
      </c>
      <c r="V114" s="14">
        <f>INDEX(SystemParamValues,MATCH("MTROnCBTaper2Kids",ParamNames,0),MATCH($B$2,SystemNames,0))</f>
        <v>0.57888000000000006</v>
      </c>
      <c r="W114" s="14">
        <f>INDEX(SystemParamValues,MATCH("MTROnPATaper",ParamNames,0),MATCH($B$2,SystemNames,0))</f>
        <v>0.6</v>
      </c>
      <c r="X114" s="14">
        <f>INDEX(SystemParamValues,MATCH("AdditionalRate",ParamNames,0),MATCH($B$2,SystemNames,0))</f>
        <v>0.45</v>
      </c>
      <c r="Y114" s="14">
        <f>INDEX(SystemParamValues,MATCH("BasicRate",ParamNames,0),MATCH($B$2,SystemNames,0))+INDEX(SystemParamValues,MATCH("TaxCredTaperRate",ParamNames,0),MATCH($B$2,SystemNames,0))</f>
        <v>0.61</v>
      </c>
      <c r="Z114" s="40">
        <v>0</v>
      </c>
      <c r="AA114" s="14">
        <f>INDEX(SystemParamValues,MATCH("BasicRate",ParamNames,0),MATCH($B$2,SystemNames,0))</f>
        <v>0.2</v>
      </c>
      <c r="AB114" s="14">
        <f>INDEX(SystemParamValues,MATCH("HigherRate",ParamNames,0),MATCH($B$2,SystemNames,0))</f>
        <v>0.4</v>
      </c>
      <c r="AC114" s="14">
        <f>INDEX(SystemParamValues,MATCH("MTROnCBTaper1Kid",ParamNames,0),MATCH($B$2,SystemNames,0))</f>
        <v>0.50763999999999998</v>
      </c>
      <c r="AD114" s="14">
        <f>INDEX(SystemParamValues,MATCH("MTROnCBTaper2Kids",ParamNames,0),MATCH($B$2,SystemNames,0))</f>
        <v>0.57888000000000006</v>
      </c>
      <c r="AE114" s="14">
        <f>INDEX(SystemParamValues,MATCH("MTROnPATaper",ParamNames,0),MATCH($B$2,SystemNames,0))</f>
        <v>0.6</v>
      </c>
      <c r="AF114" s="14">
        <f>INDEX(SystemParamValues,MATCH("AdditionalRate",ParamNames,0),MATCH($B$2,SystemNames,0))</f>
        <v>0.45</v>
      </c>
      <c r="AG114" s="14">
        <f>INDEX(SystemParamValues,MATCH("BasicRate",ParamNames,0),MATCH($B$2,SystemNames,0))+INDEX(SystemParamValues,MATCH("TaxCredTaperRate",ParamNames,0),MATCH($B$2,SystemNames,0))</f>
        <v>0.61</v>
      </c>
      <c r="AH114" s="40">
        <v>0</v>
      </c>
      <c r="AI114" s="14">
        <f>INDEX(SystemParamValues,MATCH("BasicRate",ParamNames,0),MATCH($B$2,SystemNames,0))</f>
        <v>0.2</v>
      </c>
      <c r="AJ114" s="14">
        <f>INDEX(SystemParamValues,MATCH("HigherRate",ParamNames,0),MATCH($B$2,SystemNames,0))</f>
        <v>0.4</v>
      </c>
      <c r="AK114" s="14">
        <f>INDEX(SystemParamValues,MATCH("MTROnCBTaper1Kid",ParamNames,0),MATCH($B$2,SystemNames,0))</f>
        <v>0.50763999999999998</v>
      </c>
      <c r="AL114" s="14">
        <f>INDEX(SystemParamValues,MATCH("MTROnCBTaper2Kids",ParamNames,0),MATCH($B$2,SystemNames,0))</f>
        <v>0.57888000000000006</v>
      </c>
      <c r="AM114" s="14">
        <f>INDEX(SystemParamValues,MATCH("MTROnPATaper",ParamNames,0),MATCH($B$2,SystemNames,0))</f>
        <v>0.6</v>
      </c>
      <c r="AN114" s="14">
        <f>INDEX(SystemParamValues,MATCH("AdditionalRate",ParamNames,0),MATCH($B$2,SystemNames,0))</f>
        <v>0.45</v>
      </c>
      <c r="AO114" s="14">
        <f>INDEX(SystemParamValues,MATCH("BasicRate",ParamNames,0),MATCH($B$2,SystemNames,0))+INDEX(SystemParamValues,MATCH("TaxCredTaperRate",ParamNames,0),MATCH($B$2,SystemNames,0))</f>
        <v>0.61</v>
      </c>
      <c r="AP114" s="40">
        <v>0</v>
      </c>
      <c r="AQ114" s="14">
        <f>INDEX(SystemParamValues,MATCH("BasicRate",ParamNames,0),MATCH($B$2,SystemNames,0))</f>
        <v>0.2</v>
      </c>
      <c r="AR114" s="14">
        <f>INDEX(SystemParamValues,MATCH("HigherRate",ParamNames,0),MATCH($B$2,SystemNames,0))</f>
        <v>0.4</v>
      </c>
      <c r="AS114" s="14">
        <f>INDEX(SystemParamValues,MATCH("MTROnCBTaper1Kid",ParamNames,0),MATCH($B$2,SystemNames,0))</f>
        <v>0.50763999999999998</v>
      </c>
      <c r="AT114" s="14">
        <f>INDEX(SystemParamValues,MATCH("MTROnCBTaper2Kids",ParamNames,0),MATCH($B$2,SystemNames,0))</f>
        <v>0.57888000000000006</v>
      </c>
      <c r="AU114" s="14">
        <f>INDEX(SystemParamValues,MATCH("MTROnPATaper",ParamNames,0),MATCH($B$2,SystemNames,0))</f>
        <v>0.6</v>
      </c>
      <c r="AV114" s="14">
        <f>INDEX(SystemParamValues,MATCH("AdditionalRate",ParamNames,0),MATCH($B$2,SystemNames,0))</f>
        <v>0.45</v>
      </c>
      <c r="AW114" s="14">
        <f>INDEX(SystemParamValues,MATCH("BasicRate",ParamNames,0),MATCH($B$2,SystemNames,0))+INDEX(SystemParamValues,MATCH("TaxCredTaperRate",ParamNames,0),MATCH($B$2,SystemNames,0))</f>
        <v>0.61</v>
      </c>
    </row>
    <row r="115" spans="1:49">
      <c r="A115" s="7" t="s">
        <v>10</v>
      </c>
      <c r="B115" s="14">
        <v>0</v>
      </c>
      <c r="C115" s="14">
        <v>0</v>
      </c>
      <c r="D115" s="14">
        <v>0</v>
      </c>
      <c r="E115" s="14">
        <v>0</v>
      </c>
      <c r="F115" s="14">
        <v>0</v>
      </c>
      <c r="G115" s="14">
        <v>0</v>
      </c>
      <c r="H115" s="14">
        <v>0</v>
      </c>
      <c r="I115" s="14">
        <v>0</v>
      </c>
      <c r="J115" s="14">
        <f>INDEX(SystemParamValues,MATCH("BasicRate",ParamNames,0),MATCH($B$2,SystemNames,0))</f>
        <v>0.2</v>
      </c>
      <c r="K115" s="14">
        <f>INDEX(SystemParamValues,MATCH("BasicRate",ParamNames,0),MATCH($B$2,SystemNames,0))</f>
        <v>0.2</v>
      </c>
      <c r="L115" s="14">
        <f t="shared" ref="L115:Q115" si="0">INDEX(SystemParamValues,MATCH("BasicRate",ParamNames,0),MATCH($B$2,SystemNames,0))</f>
        <v>0.2</v>
      </c>
      <c r="M115" s="14">
        <f t="shared" si="0"/>
        <v>0.2</v>
      </c>
      <c r="N115" s="14">
        <f t="shared" si="0"/>
        <v>0.2</v>
      </c>
      <c r="O115" s="14">
        <f t="shared" si="0"/>
        <v>0.2</v>
      </c>
      <c r="P115" s="14">
        <f t="shared" si="0"/>
        <v>0.2</v>
      </c>
      <c r="Q115" s="14">
        <f t="shared" si="0"/>
        <v>0.2</v>
      </c>
      <c r="R115" s="14">
        <f>INDEX(SystemParamValues,MATCH("HigherRate",ParamNames,0),MATCH($B$2,SystemNames,0))</f>
        <v>0.4</v>
      </c>
      <c r="S115" s="14">
        <f>INDEX(SystemParamValues,MATCH("HigherRate",ParamNames,0),MATCH($B$2,SystemNames,0))</f>
        <v>0.4</v>
      </c>
      <c r="T115" s="14">
        <f>INDEX(SystemParamValues,MATCH("HigherRate",ParamNames,0),MATCH($B$2,SystemNames,0))</f>
        <v>0.4</v>
      </c>
      <c r="U115" s="14">
        <f>INDEX(SystemParamValues,MATCH("HigherRate",ParamNames,0),MATCH($B$2,SystemNames,0))</f>
        <v>0.4</v>
      </c>
      <c r="V115" s="14">
        <f>INDEX(SystemParamValues,MATCH("HigherRate",ParamNames,0),MATCH($B$2,SystemNames,0))</f>
        <v>0.4</v>
      </c>
      <c r="W115" s="14">
        <f>INDEX(SystemParamValues,MATCH("HigherRate",ParamNames,0),MATCH($B$2,SystemNames,0))</f>
        <v>0.4</v>
      </c>
      <c r="X115" s="14">
        <f>INDEX(SystemParamValues,MATCH("HigherRate",ParamNames,0),MATCH($B$2,SystemNames,0))</f>
        <v>0.4</v>
      </c>
      <c r="Y115" s="14">
        <f>INDEX(SystemParamValues,MATCH("HigherRate",ParamNames,0),MATCH($B$2,SystemNames,0))</f>
        <v>0.4</v>
      </c>
      <c r="Z115" s="14">
        <f>INDEX(SystemParamValues,MATCH("MTROnPATaper",ParamNames,0),MATCH($B$2,SystemNames,0))</f>
        <v>0.6</v>
      </c>
      <c r="AA115" s="14">
        <f>INDEX(SystemParamValues,MATCH("MTROnPATaper",ParamNames,0),MATCH($B$2,SystemNames,0))</f>
        <v>0.6</v>
      </c>
      <c r="AB115" s="14">
        <f>INDEX(SystemParamValues,MATCH("MTROnPATaper",ParamNames,0),MATCH($B$2,SystemNames,0))</f>
        <v>0.6</v>
      </c>
      <c r="AC115" s="14">
        <f>INDEX(SystemParamValues,MATCH("MTROnPATaper",ParamNames,0),MATCH($B$2,SystemNames,0))</f>
        <v>0.6</v>
      </c>
      <c r="AD115" s="14">
        <f>INDEX(SystemParamValues,MATCH("MTROnPATaper",ParamNames,0),MATCH($B$2,SystemNames,0))</f>
        <v>0.6</v>
      </c>
      <c r="AE115" s="14">
        <f>INDEX(SystemParamValues,MATCH("MTROnPATaper",ParamNames,0),MATCH($B$2,SystemNames,0))</f>
        <v>0.6</v>
      </c>
      <c r="AF115" s="14">
        <f>INDEX(SystemParamValues,MATCH("MTROnPATaper",ParamNames,0),MATCH($B$2,SystemNames,0))</f>
        <v>0.6</v>
      </c>
      <c r="AG115" s="14">
        <f>INDEX(SystemParamValues,MATCH("MTROnPATaper",ParamNames,0),MATCH($B$2,SystemNames,0))</f>
        <v>0.6</v>
      </c>
      <c r="AH115" s="14">
        <f t="shared" ref="AH115:AM115" si="1">INDEX(SystemParamValues,MATCH("AdditionalRate",ParamNames,0),MATCH($B$2,SystemNames,0))</f>
        <v>0.45</v>
      </c>
      <c r="AI115" s="14">
        <f t="shared" si="1"/>
        <v>0.45</v>
      </c>
      <c r="AJ115" s="14">
        <f t="shared" si="1"/>
        <v>0.45</v>
      </c>
      <c r="AK115" s="14">
        <f t="shared" si="1"/>
        <v>0.45</v>
      </c>
      <c r="AL115" s="14">
        <f t="shared" si="1"/>
        <v>0.45</v>
      </c>
      <c r="AM115" s="14">
        <f t="shared" si="1"/>
        <v>0.45</v>
      </c>
      <c r="AN115" s="14">
        <f>INDEX(SystemParamValues,MATCH("AdditionalRate",ParamNames,0),MATCH($B$2,SystemNames,0))</f>
        <v>0.45</v>
      </c>
      <c r="AO115" s="14">
        <f>INDEX(SystemParamValues,MATCH("AdditionalRate",ParamNames,0),MATCH($B$2,SystemNames,0))</f>
        <v>0.45</v>
      </c>
      <c r="AP115" s="14">
        <f t="shared" ref="AP115:AW115" si="2">INDEX(SystemParamValues,MATCH("PensCredTaperRate",ParamNames,0),MATCH($B$2,SystemNames,0))</f>
        <v>0.4</v>
      </c>
      <c r="AQ115" s="14">
        <f t="shared" si="2"/>
        <v>0.4</v>
      </c>
      <c r="AR115" s="14">
        <f t="shared" si="2"/>
        <v>0.4</v>
      </c>
      <c r="AS115" s="14">
        <f t="shared" si="2"/>
        <v>0.4</v>
      </c>
      <c r="AT115" s="14">
        <f t="shared" si="2"/>
        <v>0.4</v>
      </c>
      <c r="AU115" s="14">
        <f t="shared" si="2"/>
        <v>0.4</v>
      </c>
      <c r="AV115" s="14">
        <f t="shared" si="2"/>
        <v>0.4</v>
      </c>
      <c r="AW115" s="14">
        <f t="shared" si="2"/>
        <v>0.4</v>
      </c>
    </row>
    <row r="116" spans="1:49">
      <c r="A116" s="7" t="s">
        <v>251</v>
      </c>
      <c r="B116" s="1">
        <f>1</f>
        <v>1</v>
      </c>
      <c r="C116" s="1">
        <f>1</f>
        <v>1</v>
      </c>
      <c r="D116" s="1">
        <f>1</f>
        <v>1</v>
      </c>
      <c r="E116" s="1">
        <f>1</f>
        <v>1</v>
      </c>
      <c r="F116" s="1">
        <f>1</f>
        <v>1</v>
      </c>
      <c r="G116" s="1">
        <f>1</f>
        <v>1</v>
      </c>
      <c r="H116" s="1">
        <f>1</f>
        <v>1</v>
      </c>
      <c r="I116" s="1">
        <f>1</f>
        <v>1</v>
      </c>
      <c r="J116" s="1">
        <f>1</f>
        <v>1</v>
      </c>
      <c r="K116" s="1">
        <f>1</f>
        <v>1</v>
      </c>
      <c r="L116" s="1">
        <f>1</f>
        <v>1</v>
      </c>
      <c r="M116" s="1">
        <f>1</f>
        <v>1</v>
      </c>
      <c r="N116" s="1">
        <f>1</f>
        <v>1</v>
      </c>
      <c r="O116" s="1">
        <f>1</f>
        <v>1</v>
      </c>
      <c r="P116" s="1">
        <f>1</f>
        <v>1</v>
      </c>
      <c r="Q116" s="1">
        <f>1</f>
        <v>1</v>
      </c>
      <c r="R116" s="1">
        <f>1</f>
        <v>1</v>
      </c>
      <c r="S116" s="1">
        <f>1</f>
        <v>1</v>
      </c>
      <c r="T116" s="1">
        <f>1</f>
        <v>1</v>
      </c>
      <c r="U116" s="1">
        <f>1</f>
        <v>1</v>
      </c>
      <c r="V116" s="1">
        <f>1</f>
        <v>1</v>
      </c>
      <c r="W116" s="1">
        <f>1</f>
        <v>1</v>
      </c>
      <c r="X116" s="1">
        <f>1</f>
        <v>1</v>
      </c>
      <c r="Y116" s="1">
        <f>1</f>
        <v>1</v>
      </c>
      <c r="Z116" s="1">
        <f>1</f>
        <v>1</v>
      </c>
      <c r="AA116" s="1">
        <f>1</f>
        <v>1</v>
      </c>
      <c r="AB116" s="1">
        <f>1</f>
        <v>1</v>
      </c>
      <c r="AC116" s="1">
        <f>1</f>
        <v>1</v>
      </c>
      <c r="AD116" s="1">
        <f>1</f>
        <v>1</v>
      </c>
      <c r="AE116" s="1">
        <f>1</f>
        <v>1</v>
      </c>
      <c r="AF116" s="1">
        <f>1</f>
        <v>1</v>
      </c>
      <c r="AG116" s="1">
        <f>1</f>
        <v>1</v>
      </c>
      <c r="AH116" s="1">
        <f>1</f>
        <v>1</v>
      </c>
      <c r="AI116" s="1">
        <f>1</f>
        <v>1</v>
      </c>
      <c r="AJ116" s="1">
        <f>1</f>
        <v>1</v>
      </c>
      <c r="AK116" s="1">
        <f>1</f>
        <v>1</v>
      </c>
      <c r="AL116" s="1">
        <f>1</f>
        <v>1</v>
      </c>
      <c r="AM116" s="1">
        <f>1</f>
        <v>1</v>
      </c>
      <c r="AN116" s="1">
        <f>1</f>
        <v>1</v>
      </c>
      <c r="AO116" s="1">
        <f>1</f>
        <v>1</v>
      </c>
      <c r="AP116" s="1">
        <f>1</f>
        <v>1</v>
      </c>
      <c r="AQ116" s="1">
        <f>1</f>
        <v>1</v>
      </c>
      <c r="AR116" s="1">
        <f>1</f>
        <v>1</v>
      </c>
      <c r="AS116" s="1">
        <f>1</f>
        <v>1</v>
      </c>
      <c r="AT116" s="1">
        <f>1</f>
        <v>1</v>
      </c>
      <c r="AU116" s="1">
        <f>1</f>
        <v>1</v>
      </c>
      <c r="AV116" s="1">
        <f>1</f>
        <v>1</v>
      </c>
      <c r="AW116" s="1">
        <f>1</f>
        <v>1</v>
      </c>
    </row>
    <row r="117" spans="1:49">
      <c r="A117" s="7" t="s">
        <v>250</v>
      </c>
      <c r="B117" s="1">
        <f t="shared" ref="B117:AW117" si="3">((1+$B$3)*(1+$B$4))-1</f>
        <v>5.0599999999999978E-2</v>
      </c>
      <c r="C117" s="1">
        <f t="shared" si="3"/>
        <v>5.0599999999999978E-2</v>
      </c>
      <c r="D117" s="1">
        <f t="shared" si="3"/>
        <v>5.0599999999999978E-2</v>
      </c>
      <c r="E117" s="1">
        <f t="shared" si="3"/>
        <v>5.0599999999999978E-2</v>
      </c>
      <c r="F117" s="1">
        <f t="shared" si="3"/>
        <v>5.0599999999999978E-2</v>
      </c>
      <c r="G117" s="1">
        <f t="shared" si="3"/>
        <v>5.0599999999999978E-2</v>
      </c>
      <c r="H117" s="1">
        <f t="shared" si="3"/>
        <v>5.0599999999999978E-2</v>
      </c>
      <c r="I117" s="1">
        <f t="shared" si="3"/>
        <v>5.0599999999999978E-2</v>
      </c>
      <c r="J117" s="1">
        <f t="shared" si="3"/>
        <v>5.0599999999999978E-2</v>
      </c>
      <c r="K117" s="1">
        <f t="shared" si="3"/>
        <v>5.0599999999999978E-2</v>
      </c>
      <c r="L117" s="1">
        <f t="shared" si="3"/>
        <v>5.0599999999999978E-2</v>
      </c>
      <c r="M117" s="1">
        <f t="shared" si="3"/>
        <v>5.0599999999999978E-2</v>
      </c>
      <c r="N117" s="1">
        <f t="shared" si="3"/>
        <v>5.0599999999999978E-2</v>
      </c>
      <c r="O117" s="1">
        <f t="shared" si="3"/>
        <v>5.0599999999999978E-2</v>
      </c>
      <c r="P117" s="1">
        <f t="shared" si="3"/>
        <v>5.0599999999999978E-2</v>
      </c>
      <c r="Q117" s="1">
        <f t="shared" si="3"/>
        <v>5.0599999999999978E-2</v>
      </c>
      <c r="R117" s="1">
        <f t="shared" si="3"/>
        <v>5.0599999999999978E-2</v>
      </c>
      <c r="S117" s="1">
        <f t="shared" si="3"/>
        <v>5.0599999999999978E-2</v>
      </c>
      <c r="T117" s="1">
        <f t="shared" si="3"/>
        <v>5.0599999999999978E-2</v>
      </c>
      <c r="U117" s="1">
        <f t="shared" si="3"/>
        <v>5.0599999999999978E-2</v>
      </c>
      <c r="V117" s="1">
        <f t="shared" si="3"/>
        <v>5.0599999999999978E-2</v>
      </c>
      <c r="W117" s="1">
        <f t="shared" si="3"/>
        <v>5.0599999999999978E-2</v>
      </c>
      <c r="X117" s="1">
        <f t="shared" si="3"/>
        <v>5.0599999999999978E-2</v>
      </c>
      <c r="Y117" s="1">
        <f t="shared" si="3"/>
        <v>5.0599999999999978E-2</v>
      </c>
      <c r="Z117" s="1">
        <f t="shared" si="3"/>
        <v>5.0599999999999978E-2</v>
      </c>
      <c r="AA117" s="1">
        <f t="shared" si="3"/>
        <v>5.0599999999999978E-2</v>
      </c>
      <c r="AB117" s="1">
        <f t="shared" si="3"/>
        <v>5.0599999999999978E-2</v>
      </c>
      <c r="AC117" s="1">
        <f t="shared" si="3"/>
        <v>5.0599999999999978E-2</v>
      </c>
      <c r="AD117" s="1">
        <f t="shared" si="3"/>
        <v>5.0599999999999978E-2</v>
      </c>
      <c r="AE117" s="1">
        <f t="shared" si="3"/>
        <v>5.0599999999999978E-2</v>
      </c>
      <c r="AF117" s="1">
        <f t="shared" si="3"/>
        <v>5.0599999999999978E-2</v>
      </c>
      <c r="AG117" s="1">
        <f t="shared" si="3"/>
        <v>5.0599999999999978E-2</v>
      </c>
      <c r="AH117" s="1">
        <f t="shared" si="3"/>
        <v>5.0599999999999978E-2</v>
      </c>
      <c r="AI117" s="1">
        <f t="shared" si="3"/>
        <v>5.0599999999999978E-2</v>
      </c>
      <c r="AJ117" s="1">
        <f t="shared" si="3"/>
        <v>5.0599999999999978E-2</v>
      </c>
      <c r="AK117" s="1">
        <f t="shared" si="3"/>
        <v>5.0599999999999978E-2</v>
      </c>
      <c r="AL117" s="1">
        <f t="shared" si="3"/>
        <v>5.0599999999999978E-2</v>
      </c>
      <c r="AM117" s="1">
        <f t="shared" si="3"/>
        <v>5.0599999999999978E-2</v>
      </c>
      <c r="AN117" s="1">
        <f t="shared" si="3"/>
        <v>5.0599999999999978E-2</v>
      </c>
      <c r="AO117" s="1">
        <f t="shared" si="3"/>
        <v>5.0599999999999978E-2</v>
      </c>
      <c r="AP117" s="1">
        <f t="shared" si="3"/>
        <v>5.0599999999999978E-2</v>
      </c>
      <c r="AQ117" s="1">
        <f t="shared" si="3"/>
        <v>5.0599999999999978E-2</v>
      </c>
      <c r="AR117" s="1">
        <f t="shared" si="3"/>
        <v>5.0599999999999978E-2</v>
      </c>
      <c r="AS117" s="1">
        <f t="shared" si="3"/>
        <v>5.0599999999999978E-2</v>
      </c>
      <c r="AT117" s="1">
        <f t="shared" si="3"/>
        <v>5.0599999999999978E-2</v>
      </c>
      <c r="AU117" s="1">
        <f t="shared" si="3"/>
        <v>5.0599999999999978E-2</v>
      </c>
      <c r="AV117" s="1">
        <f t="shared" si="3"/>
        <v>5.0599999999999978E-2</v>
      </c>
      <c r="AW117" s="1">
        <f t="shared" si="3"/>
        <v>5.0599999999999978E-2</v>
      </c>
    </row>
    <row r="118" spans="1:49">
      <c r="A118" s="7" t="s">
        <v>254</v>
      </c>
      <c r="B118" s="1">
        <f t="shared" ref="B118:AW118" si="4">B116*((1+B117)^$B$9)</f>
        <v>1.0506</v>
      </c>
      <c r="C118" s="1">
        <f t="shared" si="4"/>
        <v>1.0506</v>
      </c>
      <c r="D118" s="1">
        <f t="shared" si="4"/>
        <v>1.0506</v>
      </c>
      <c r="E118" s="1">
        <f t="shared" si="4"/>
        <v>1.0506</v>
      </c>
      <c r="F118" s="1">
        <f t="shared" si="4"/>
        <v>1.0506</v>
      </c>
      <c r="G118" s="1">
        <f t="shared" si="4"/>
        <v>1.0506</v>
      </c>
      <c r="H118" s="1">
        <f t="shared" si="4"/>
        <v>1.0506</v>
      </c>
      <c r="I118" s="1">
        <f t="shared" si="4"/>
        <v>1.0506</v>
      </c>
      <c r="J118" s="1">
        <f t="shared" si="4"/>
        <v>1.0506</v>
      </c>
      <c r="K118" s="1">
        <f t="shared" si="4"/>
        <v>1.0506</v>
      </c>
      <c r="L118" s="1">
        <f t="shared" si="4"/>
        <v>1.0506</v>
      </c>
      <c r="M118" s="1">
        <f t="shared" si="4"/>
        <v>1.0506</v>
      </c>
      <c r="N118" s="1">
        <f t="shared" si="4"/>
        <v>1.0506</v>
      </c>
      <c r="O118" s="1">
        <f t="shared" si="4"/>
        <v>1.0506</v>
      </c>
      <c r="P118" s="1">
        <f t="shared" si="4"/>
        <v>1.0506</v>
      </c>
      <c r="Q118" s="1">
        <f t="shared" si="4"/>
        <v>1.0506</v>
      </c>
      <c r="R118" s="1">
        <f t="shared" si="4"/>
        <v>1.0506</v>
      </c>
      <c r="S118" s="1">
        <f t="shared" si="4"/>
        <v>1.0506</v>
      </c>
      <c r="T118" s="1">
        <f t="shared" si="4"/>
        <v>1.0506</v>
      </c>
      <c r="U118" s="1">
        <f t="shared" si="4"/>
        <v>1.0506</v>
      </c>
      <c r="V118" s="1">
        <f t="shared" si="4"/>
        <v>1.0506</v>
      </c>
      <c r="W118" s="1">
        <f t="shared" si="4"/>
        <v>1.0506</v>
      </c>
      <c r="X118" s="1">
        <f t="shared" si="4"/>
        <v>1.0506</v>
      </c>
      <c r="Y118" s="1">
        <f t="shared" si="4"/>
        <v>1.0506</v>
      </c>
      <c r="Z118" s="1">
        <f t="shared" si="4"/>
        <v>1.0506</v>
      </c>
      <c r="AA118" s="1">
        <f t="shared" si="4"/>
        <v>1.0506</v>
      </c>
      <c r="AB118" s="1">
        <f t="shared" si="4"/>
        <v>1.0506</v>
      </c>
      <c r="AC118" s="1">
        <f t="shared" si="4"/>
        <v>1.0506</v>
      </c>
      <c r="AD118" s="1">
        <f t="shared" si="4"/>
        <v>1.0506</v>
      </c>
      <c r="AE118" s="1">
        <f t="shared" si="4"/>
        <v>1.0506</v>
      </c>
      <c r="AF118" s="1">
        <f t="shared" si="4"/>
        <v>1.0506</v>
      </c>
      <c r="AG118" s="1">
        <f t="shared" si="4"/>
        <v>1.0506</v>
      </c>
      <c r="AH118" s="1">
        <f t="shared" si="4"/>
        <v>1.0506</v>
      </c>
      <c r="AI118" s="1">
        <f t="shared" si="4"/>
        <v>1.0506</v>
      </c>
      <c r="AJ118" s="1">
        <f t="shared" si="4"/>
        <v>1.0506</v>
      </c>
      <c r="AK118" s="1">
        <f t="shared" si="4"/>
        <v>1.0506</v>
      </c>
      <c r="AL118" s="1">
        <f t="shared" si="4"/>
        <v>1.0506</v>
      </c>
      <c r="AM118" s="1">
        <f t="shared" si="4"/>
        <v>1.0506</v>
      </c>
      <c r="AN118" s="1">
        <f t="shared" si="4"/>
        <v>1.0506</v>
      </c>
      <c r="AO118" s="1">
        <f t="shared" si="4"/>
        <v>1.0506</v>
      </c>
      <c r="AP118" s="1">
        <f t="shared" si="4"/>
        <v>1.0506</v>
      </c>
      <c r="AQ118" s="1">
        <f t="shared" si="4"/>
        <v>1.0506</v>
      </c>
      <c r="AR118" s="1">
        <f t="shared" si="4"/>
        <v>1.0506</v>
      </c>
      <c r="AS118" s="1">
        <f t="shared" si="4"/>
        <v>1.0506</v>
      </c>
      <c r="AT118" s="1">
        <f t="shared" si="4"/>
        <v>1.0506</v>
      </c>
      <c r="AU118" s="1">
        <f t="shared" si="4"/>
        <v>1.0506</v>
      </c>
      <c r="AV118" s="1">
        <f t="shared" si="4"/>
        <v>1.0506</v>
      </c>
      <c r="AW118" s="1">
        <f t="shared" si="4"/>
        <v>1.0506</v>
      </c>
    </row>
    <row r="119" spans="1:49">
      <c r="A119" s="7" t="s">
        <v>258</v>
      </c>
      <c r="B119" s="1">
        <f t="shared" ref="B119:AW119" si="5">B118</f>
        <v>1.0506</v>
      </c>
      <c r="C119" s="1">
        <f t="shared" si="5"/>
        <v>1.0506</v>
      </c>
      <c r="D119" s="1">
        <f t="shared" si="5"/>
        <v>1.0506</v>
      </c>
      <c r="E119" s="1">
        <f t="shared" si="5"/>
        <v>1.0506</v>
      </c>
      <c r="F119" s="1">
        <f t="shared" si="5"/>
        <v>1.0506</v>
      </c>
      <c r="G119" s="1">
        <f t="shared" si="5"/>
        <v>1.0506</v>
      </c>
      <c r="H119" s="1">
        <f t="shared" si="5"/>
        <v>1.0506</v>
      </c>
      <c r="I119" s="1">
        <f t="shared" si="5"/>
        <v>1.0506</v>
      </c>
      <c r="J119" s="1">
        <f t="shared" si="5"/>
        <v>1.0506</v>
      </c>
      <c r="K119" s="1">
        <f t="shared" si="5"/>
        <v>1.0506</v>
      </c>
      <c r="L119" s="1">
        <f t="shared" si="5"/>
        <v>1.0506</v>
      </c>
      <c r="M119" s="1">
        <f t="shared" si="5"/>
        <v>1.0506</v>
      </c>
      <c r="N119" s="1">
        <f t="shared" si="5"/>
        <v>1.0506</v>
      </c>
      <c r="O119" s="1">
        <f t="shared" si="5"/>
        <v>1.0506</v>
      </c>
      <c r="P119" s="1">
        <f t="shared" si="5"/>
        <v>1.0506</v>
      </c>
      <c r="Q119" s="1">
        <f t="shared" si="5"/>
        <v>1.0506</v>
      </c>
      <c r="R119" s="1">
        <f t="shared" si="5"/>
        <v>1.0506</v>
      </c>
      <c r="S119" s="1">
        <f t="shared" si="5"/>
        <v>1.0506</v>
      </c>
      <c r="T119" s="1">
        <f t="shared" si="5"/>
        <v>1.0506</v>
      </c>
      <c r="U119" s="1">
        <f t="shared" si="5"/>
        <v>1.0506</v>
      </c>
      <c r="V119" s="1">
        <f t="shared" si="5"/>
        <v>1.0506</v>
      </c>
      <c r="W119" s="1">
        <f t="shared" si="5"/>
        <v>1.0506</v>
      </c>
      <c r="X119" s="1">
        <f t="shared" si="5"/>
        <v>1.0506</v>
      </c>
      <c r="Y119" s="1">
        <f t="shared" si="5"/>
        <v>1.0506</v>
      </c>
      <c r="Z119" s="1">
        <f t="shared" si="5"/>
        <v>1.0506</v>
      </c>
      <c r="AA119" s="1">
        <f t="shared" si="5"/>
        <v>1.0506</v>
      </c>
      <c r="AB119" s="1">
        <f t="shared" si="5"/>
        <v>1.0506</v>
      </c>
      <c r="AC119" s="1">
        <f t="shared" si="5"/>
        <v>1.0506</v>
      </c>
      <c r="AD119" s="1">
        <f t="shared" si="5"/>
        <v>1.0506</v>
      </c>
      <c r="AE119" s="1">
        <f t="shared" si="5"/>
        <v>1.0506</v>
      </c>
      <c r="AF119" s="1">
        <f t="shared" si="5"/>
        <v>1.0506</v>
      </c>
      <c r="AG119" s="1">
        <f t="shared" si="5"/>
        <v>1.0506</v>
      </c>
      <c r="AH119" s="1">
        <f t="shared" si="5"/>
        <v>1.0506</v>
      </c>
      <c r="AI119" s="1">
        <f t="shared" si="5"/>
        <v>1.0506</v>
      </c>
      <c r="AJ119" s="1">
        <f t="shared" si="5"/>
        <v>1.0506</v>
      </c>
      <c r="AK119" s="1">
        <f t="shared" si="5"/>
        <v>1.0506</v>
      </c>
      <c r="AL119" s="1">
        <f t="shared" si="5"/>
        <v>1.0506</v>
      </c>
      <c r="AM119" s="1">
        <f t="shared" si="5"/>
        <v>1.0506</v>
      </c>
      <c r="AN119" s="1">
        <f t="shared" si="5"/>
        <v>1.0506</v>
      </c>
      <c r="AO119" s="1">
        <f t="shared" si="5"/>
        <v>1.0506</v>
      </c>
      <c r="AP119" s="1">
        <f t="shared" si="5"/>
        <v>1.0506</v>
      </c>
      <c r="AQ119" s="1">
        <f t="shared" si="5"/>
        <v>1.0506</v>
      </c>
      <c r="AR119" s="1">
        <f t="shared" si="5"/>
        <v>1.0506</v>
      </c>
      <c r="AS119" s="1">
        <f t="shared" si="5"/>
        <v>1.0506</v>
      </c>
      <c r="AT119" s="1">
        <f t="shared" si="5"/>
        <v>1.0506</v>
      </c>
      <c r="AU119" s="1">
        <f t="shared" si="5"/>
        <v>1.0506</v>
      </c>
      <c r="AV119" s="1">
        <f t="shared" si="5"/>
        <v>1.0506</v>
      </c>
      <c r="AW119" s="1">
        <f t="shared" si="5"/>
        <v>1.0506</v>
      </c>
    </row>
    <row r="120" spans="1:49">
      <c r="A120" s="7" t="s">
        <v>253</v>
      </c>
      <c r="B120" s="1">
        <f t="shared" ref="B120:AW120" si="6">1/(1-B114)</f>
        <v>1</v>
      </c>
      <c r="C120" s="1">
        <f t="shared" si="6"/>
        <v>1.25</v>
      </c>
      <c r="D120" s="1">
        <f t="shared" si="6"/>
        <v>1.6666666666666667</v>
      </c>
      <c r="E120" s="1">
        <f t="shared" si="6"/>
        <v>2.031034202615972</v>
      </c>
      <c r="F120" s="1">
        <f t="shared" si="6"/>
        <v>2.3746200607902739</v>
      </c>
      <c r="G120" s="1">
        <f t="shared" si="6"/>
        <v>2.5</v>
      </c>
      <c r="H120" s="1">
        <f t="shared" si="6"/>
        <v>1.8181818181818181</v>
      </c>
      <c r="I120" s="1">
        <f t="shared" si="6"/>
        <v>2.5641025641025639</v>
      </c>
      <c r="J120" s="1">
        <f t="shared" si="6"/>
        <v>1</v>
      </c>
      <c r="K120" s="1">
        <f t="shared" si="6"/>
        <v>1.25</v>
      </c>
      <c r="L120" s="1">
        <f t="shared" si="6"/>
        <v>1.6666666666666667</v>
      </c>
      <c r="M120" s="1">
        <f t="shared" si="6"/>
        <v>2.031034202615972</v>
      </c>
      <c r="N120" s="1">
        <f t="shared" si="6"/>
        <v>2.3746200607902739</v>
      </c>
      <c r="O120" s="1">
        <f t="shared" si="6"/>
        <v>2.5</v>
      </c>
      <c r="P120" s="1">
        <f t="shared" si="6"/>
        <v>1.8181818181818181</v>
      </c>
      <c r="Q120" s="1">
        <f t="shared" si="6"/>
        <v>2.5641025641025639</v>
      </c>
      <c r="R120" s="1">
        <f t="shared" si="6"/>
        <v>1</v>
      </c>
      <c r="S120" s="1">
        <f t="shared" si="6"/>
        <v>1.25</v>
      </c>
      <c r="T120" s="1">
        <f t="shared" si="6"/>
        <v>1.6666666666666667</v>
      </c>
      <c r="U120" s="1">
        <f t="shared" si="6"/>
        <v>2.031034202615972</v>
      </c>
      <c r="V120" s="1">
        <f t="shared" si="6"/>
        <v>2.3746200607902739</v>
      </c>
      <c r="W120" s="1">
        <f t="shared" si="6"/>
        <v>2.5</v>
      </c>
      <c r="X120" s="1">
        <f t="shared" si="6"/>
        <v>1.8181818181818181</v>
      </c>
      <c r="Y120" s="1">
        <f t="shared" si="6"/>
        <v>2.5641025641025639</v>
      </c>
      <c r="Z120" s="1">
        <f t="shared" si="6"/>
        <v>1</v>
      </c>
      <c r="AA120" s="1">
        <f t="shared" si="6"/>
        <v>1.25</v>
      </c>
      <c r="AB120" s="1">
        <f t="shared" si="6"/>
        <v>1.6666666666666667</v>
      </c>
      <c r="AC120" s="1">
        <f t="shared" si="6"/>
        <v>2.031034202615972</v>
      </c>
      <c r="AD120" s="1">
        <f t="shared" si="6"/>
        <v>2.3746200607902739</v>
      </c>
      <c r="AE120" s="1">
        <f t="shared" si="6"/>
        <v>2.5</v>
      </c>
      <c r="AF120" s="1">
        <f t="shared" si="6"/>
        <v>1.8181818181818181</v>
      </c>
      <c r="AG120" s="1">
        <f t="shared" si="6"/>
        <v>2.5641025641025639</v>
      </c>
      <c r="AH120" s="1">
        <f t="shared" si="6"/>
        <v>1</v>
      </c>
      <c r="AI120" s="1">
        <f t="shared" si="6"/>
        <v>1.25</v>
      </c>
      <c r="AJ120" s="1">
        <f t="shared" si="6"/>
        <v>1.6666666666666667</v>
      </c>
      <c r="AK120" s="1">
        <f t="shared" si="6"/>
        <v>2.031034202615972</v>
      </c>
      <c r="AL120" s="1">
        <f t="shared" si="6"/>
        <v>2.3746200607902739</v>
      </c>
      <c r="AM120" s="1">
        <f t="shared" si="6"/>
        <v>2.5</v>
      </c>
      <c r="AN120" s="1">
        <f t="shared" si="6"/>
        <v>1.8181818181818181</v>
      </c>
      <c r="AO120" s="1">
        <f t="shared" si="6"/>
        <v>2.5641025641025639</v>
      </c>
      <c r="AP120" s="1">
        <f t="shared" si="6"/>
        <v>1</v>
      </c>
      <c r="AQ120" s="1">
        <f t="shared" si="6"/>
        <v>1.25</v>
      </c>
      <c r="AR120" s="1">
        <f t="shared" si="6"/>
        <v>1.6666666666666667</v>
      </c>
      <c r="AS120" s="1">
        <f t="shared" si="6"/>
        <v>2.031034202615972</v>
      </c>
      <c r="AT120" s="1">
        <f t="shared" si="6"/>
        <v>2.3746200607902739</v>
      </c>
      <c r="AU120" s="1">
        <f t="shared" si="6"/>
        <v>2.5</v>
      </c>
      <c r="AV120" s="1">
        <f t="shared" si="6"/>
        <v>1.8181818181818181</v>
      </c>
      <c r="AW120" s="1">
        <f t="shared" si="6"/>
        <v>2.5641025641025639</v>
      </c>
    </row>
    <row r="121" spans="1:49">
      <c r="A121" s="7" t="s">
        <v>11</v>
      </c>
      <c r="B121" s="1">
        <f t="shared" ref="B121:AW121" si="7">((1+$B$3)*(1+$B$4))-1</f>
        <v>5.0599999999999978E-2</v>
      </c>
      <c r="C121" s="1">
        <f t="shared" si="7"/>
        <v>5.0599999999999978E-2</v>
      </c>
      <c r="D121" s="1">
        <f t="shared" si="7"/>
        <v>5.0599999999999978E-2</v>
      </c>
      <c r="E121" s="1">
        <f t="shared" si="7"/>
        <v>5.0599999999999978E-2</v>
      </c>
      <c r="F121" s="1">
        <f t="shared" si="7"/>
        <v>5.0599999999999978E-2</v>
      </c>
      <c r="G121" s="1">
        <f t="shared" si="7"/>
        <v>5.0599999999999978E-2</v>
      </c>
      <c r="H121" s="1">
        <f t="shared" si="7"/>
        <v>5.0599999999999978E-2</v>
      </c>
      <c r="I121" s="1">
        <f t="shared" si="7"/>
        <v>5.0599999999999978E-2</v>
      </c>
      <c r="J121" s="1">
        <f t="shared" si="7"/>
        <v>5.0599999999999978E-2</v>
      </c>
      <c r="K121" s="1">
        <f t="shared" si="7"/>
        <v>5.0599999999999978E-2</v>
      </c>
      <c r="L121" s="1">
        <f t="shared" si="7"/>
        <v>5.0599999999999978E-2</v>
      </c>
      <c r="M121" s="1">
        <f t="shared" si="7"/>
        <v>5.0599999999999978E-2</v>
      </c>
      <c r="N121" s="1">
        <f t="shared" si="7"/>
        <v>5.0599999999999978E-2</v>
      </c>
      <c r="O121" s="1">
        <f t="shared" si="7"/>
        <v>5.0599999999999978E-2</v>
      </c>
      <c r="P121" s="1">
        <f t="shared" si="7"/>
        <v>5.0599999999999978E-2</v>
      </c>
      <c r="Q121" s="1">
        <f t="shared" si="7"/>
        <v>5.0599999999999978E-2</v>
      </c>
      <c r="R121" s="1">
        <f t="shared" si="7"/>
        <v>5.0599999999999978E-2</v>
      </c>
      <c r="S121" s="1">
        <f t="shared" si="7"/>
        <v>5.0599999999999978E-2</v>
      </c>
      <c r="T121" s="1">
        <f t="shared" si="7"/>
        <v>5.0599999999999978E-2</v>
      </c>
      <c r="U121" s="1">
        <f t="shared" si="7"/>
        <v>5.0599999999999978E-2</v>
      </c>
      <c r="V121" s="1">
        <f t="shared" si="7"/>
        <v>5.0599999999999978E-2</v>
      </c>
      <c r="W121" s="1">
        <f t="shared" si="7"/>
        <v>5.0599999999999978E-2</v>
      </c>
      <c r="X121" s="1">
        <f t="shared" si="7"/>
        <v>5.0599999999999978E-2</v>
      </c>
      <c r="Y121" s="1">
        <f t="shared" si="7"/>
        <v>5.0599999999999978E-2</v>
      </c>
      <c r="Z121" s="1">
        <f t="shared" si="7"/>
        <v>5.0599999999999978E-2</v>
      </c>
      <c r="AA121" s="1">
        <f t="shared" si="7"/>
        <v>5.0599999999999978E-2</v>
      </c>
      <c r="AB121" s="1">
        <f t="shared" si="7"/>
        <v>5.0599999999999978E-2</v>
      </c>
      <c r="AC121" s="1">
        <f t="shared" si="7"/>
        <v>5.0599999999999978E-2</v>
      </c>
      <c r="AD121" s="1">
        <f t="shared" si="7"/>
        <v>5.0599999999999978E-2</v>
      </c>
      <c r="AE121" s="1">
        <f t="shared" si="7"/>
        <v>5.0599999999999978E-2</v>
      </c>
      <c r="AF121" s="1">
        <f t="shared" si="7"/>
        <v>5.0599999999999978E-2</v>
      </c>
      <c r="AG121" s="1">
        <f t="shared" si="7"/>
        <v>5.0599999999999978E-2</v>
      </c>
      <c r="AH121" s="1">
        <f t="shared" si="7"/>
        <v>5.0599999999999978E-2</v>
      </c>
      <c r="AI121" s="1">
        <f t="shared" si="7"/>
        <v>5.0599999999999978E-2</v>
      </c>
      <c r="AJ121" s="1">
        <f t="shared" si="7"/>
        <v>5.0599999999999978E-2</v>
      </c>
      <c r="AK121" s="1">
        <f t="shared" si="7"/>
        <v>5.0599999999999978E-2</v>
      </c>
      <c r="AL121" s="1">
        <f t="shared" si="7"/>
        <v>5.0599999999999978E-2</v>
      </c>
      <c r="AM121" s="1">
        <f t="shared" si="7"/>
        <v>5.0599999999999978E-2</v>
      </c>
      <c r="AN121" s="1">
        <f t="shared" si="7"/>
        <v>5.0599999999999978E-2</v>
      </c>
      <c r="AO121" s="1">
        <f t="shared" si="7"/>
        <v>5.0599999999999978E-2</v>
      </c>
      <c r="AP121" s="1">
        <f t="shared" si="7"/>
        <v>5.0599999999999978E-2</v>
      </c>
      <c r="AQ121" s="1">
        <f t="shared" si="7"/>
        <v>5.0599999999999978E-2</v>
      </c>
      <c r="AR121" s="1">
        <f t="shared" si="7"/>
        <v>5.0599999999999978E-2</v>
      </c>
      <c r="AS121" s="1">
        <f t="shared" si="7"/>
        <v>5.0599999999999978E-2</v>
      </c>
      <c r="AT121" s="1">
        <f t="shared" si="7"/>
        <v>5.0599999999999978E-2</v>
      </c>
      <c r="AU121" s="1">
        <f t="shared" si="7"/>
        <v>5.0599999999999978E-2</v>
      </c>
      <c r="AV121" s="1">
        <f t="shared" si="7"/>
        <v>5.0599999999999978E-2</v>
      </c>
      <c r="AW121" s="1">
        <f t="shared" si="7"/>
        <v>5.0599999999999978E-2</v>
      </c>
    </row>
    <row r="122" spans="1:49">
      <c r="A122" s="7" t="s">
        <v>255</v>
      </c>
      <c r="B122" s="1">
        <f t="shared" ref="B122:AW122" si="8">B120*((1+B121)^($B$9))</f>
        <v>1.0506</v>
      </c>
      <c r="C122" s="1">
        <f t="shared" si="8"/>
        <v>1.31325</v>
      </c>
      <c r="D122" s="1">
        <f t="shared" si="8"/>
        <v>1.7510000000000001</v>
      </c>
      <c r="E122" s="1">
        <f t="shared" si="8"/>
        <v>2.1338045332683402</v>
      </c>
      <c r="F122" s="1">
        <f t="shared" si="8"/>
        <v>2.4947758358662617</v>
      </c>
      <c r="G122" s="1">
        <f t="shared" si="8"/>
        <v>2.6265000000000001</v>
      </c>
      <c r="H122" s="1">
        <f t="shared" si="8"/>
        <v>1.910181818181818</v>
      </c>
      <c r="I122" s="1">
        <f t="shared" si="8"/>
        <v>2.6938461538461533</v>
      </c>
      <c r="J122" s="1">
        <f t="shared" si="8"/>
        <v>1.0506</v>
      </c>
      <c r="K122" s="1">
        <f t="shared" si="8"/>
        <v>1.31325</v>
      </c>
      <c r="L122" s="1">
        <f t="shared" si="8"/>
        <v>1.7510000000000001</v>
      </c>
      <c r="M122" s="1">
        <f t="shared" si="8"/>
        <v>2.1338045332683402</v>
      </c>
      <c r="N122" s="1">
        <f t="shared" si="8"/>
        <v>2.4947758358662617</v>
      </c>
      <c r="O122" s="1">
        <f t="shared" si="8"/>
        <v>2.6265000000000001</v>
      </c>
      <c r="P122" s="1">
        <f t="shared" si="8"/>
        <v>1.910181818181818</v>
      </c>
      <c r="Q122" s="1">
        <f t="shared" si="8"/>
        <v>2.6938461538461533</v>
      </c>
      <c r="R122" s="1">
        <f t="shared" si="8"/>
        <v>1.0506</v>
      </c>
      <c r="S122" s="1">
        <f t="shared" si="8"/>
        <v>1.31325</v>
      </c>
      <c r="T122" s="1">
        <f t="shared" si="8"/>
        <v>1.7510000000000001</v>
      </c>
      <c r="U122" s="1">
        <f t="shared" si="8"/>
        <v>2.1338045332683402</v>
      </c>
      <c r="V122" s="1">
        <f t="shared" si="8"/>
        <v>2.4947758358662617</v>
      </c>
      <c r="W122" s="1">
        <f t="shared" si="8"/>
        <v>2.6265000000000001</v>
      </c>
      <c r="X122" s="1">
        <f t="shared" si="8"/>
        <v>1.910181818181818</v>
      </c>
      <c r="Y122" s="1">
        <f t="shared" si="8"/>
        <v>2.6938461538461533</v>
      </c>
      <c r="Z122" s="1">
        <f t="shared" si="8"/>
        <v>1.0506</v>
      </c>
      <c r="AA122" s="1">
        <f t="shared" si="8"/>
        <v>1.31325</v>
      </c>
      <c r="AB122" s="1">
        <f t="shared" si="8"/>
        <v>1.7510000000000001</v>
      </c>
      <c r="AC122" s="1">
        <f t="shared" si="8"/>
        <v>2.1338045332683402</v>
      </c>
      <c r="AD122" s="1">
        <f t="shared" si="8"/>
        <v>2.4947758358662617</v>
      </c>
      <c r="AE122" s="1">
        <f t="shared" si="8"/>
        <v>2.6265000000000001</v>
      </c>
      <c r="AF122" s="1">
        <f t="shared" si="8"/>
        <v>1.910181818181818</v>
      </c>
      <c r="AG122" s="1">
        <f t="shared" si="8"/>
        <v>2.6938461538461533</v>
      </c>
      <c r="AH122" s="1">
        <f t="shared" si="8"/>
        <v>1.0506</v>
      </c>
      <c r="AI122" s="1">
        <f t="shared" si="8"/>
        <v>1.31325</v>
      </c>
      <c r="AJ122" s="1">
        <f t="shared" si="8"/>
        <v>1.7510000000000001</v>
      </c>
      <c r="AK122" s="1">
        <f t="shared" si="8"/>
        <v>2.1338045332683402</v>
      </c>
      <c r="AL122" s="1">
        <f t="shared" si="8"/>
        <v>2.4947758358662617</v>
      </c>
      <c r="AM122" s="1">
        <f t="shared" si="8"/>
        <v>2.6265000000000001</v>
      </c>
      <c r="AN122" s="1">
        <f t="shared" si="8"/>
        <v>1.910181818181818</v>
      </c>
      <c r="AO122" s="1">
        <f t="shared" si="8"/>
        <v>2.6938461538461533</v>
      </c>
      <c r="AP122" s="1">
        <f t="shared" si="8"/>
        <v>1.0506</v>
      </c>
      <c r="AQ122" s="1">
        <f t="shared" si="8"/>
        <v>1.31325</v>
      </c>
      <c r="AR122" s="1">
        <f t="shared" si="8"/>
        <v>1.7510000000000001</v>
      </c>
      <c r="AS122" s="1">
        <f t="shared" si="8"/>
        <v>2.1338045332683402</v>
      </c>
      <c r="AT122" s="1">
        <f t="shared" si="8"/>
        <v>2.4947758358662617</v>
      </c>
      <c r="AU122" s="1">
        <f t="shared" si="8"/>
        <v>2.6265000000000001</v>
      </c>
      <c r="AV122" s="1">
        <f t="shared" si="8"/>
        <v>1.910181818181818</v>
      </c>
      <c r="AW122" s="1">
        <f t="shared" si="8"/>
        <v>2.6938461538461533</v>
      </c>
    </row>
    <row r="123" spans="1:49">
      <c r="A123" s="7" t="s">
        <v>259</v>
      </c>
      <c r="B123" s="1">
        <f t="shared" ref="B123:AW123" si="9">B122*(1-B115*(1-$B$8))</f>
        <v>1.0506</v>
      </c>
      <c r="C123" s="1">
        <f t="shared" si="9"/>
        <v>1.31325</v>
      </c>
      <c r="D123" s="1">
        <f t="shared" si="9"/>
        <v>1.7510000000000001</v>
      </c>
      <c r="E123" s="1">
        <f t="shared" si="9"/>
        <v>2.1338045332683402</v>
      </c>
      <c r="F123" s="1">
        <f t="shared" si="9"/>
        <v>2.4947758358662617</v>
      </c>
      <c r="G123" s="1">
        <f t="shared" si="9"/>
        <v>2.6265000000000001</v>
      </c>
      <c r="H123" s="1">
        <f t="shared" si="9"/>
        <v>1.910181818181818</v>
      </c>
      <c r="I123" s="1">
        <f t="shared" si="9"/>
        <v>2.6938461538461533</v>
      </c>
      <c r="J123" s="1">
        <f t="shared" si="9"/>
        <v>0.89300999999999997</v>
      </c>
      <c r="K123" s="1">
        <f t="shared" si="9"/>
        <v>1.1162624999999999</v>
      </c>
      <c r="L123" s="1">
        <f t="shared" si="9"/>
        <v>1.4883500000000001</v>
      </c>
      <c r="M123" s="1">
        <f t="shared" si="9"/>
        <v>1.8137338532780891</v>
      </c>
      <c r="N123" s="1">
        <f t="shared" si="9"/>
        <v>2.1205594604863225</v>
      </c>
      <c r="O123" s="1">
        <f t="shared" si="9"/>
        <v>2.2325249999999999</v>
      </c>
      <c r="P123" s="1">
        <f t="shared" si="9"/>
        <v>1.6236545454545452</v>
      </c>
      <c r="Q123" s="1">
        <f t="shared" si="9"/>
        <v>2.2897692307692301</v>
      </c>
      <c r="R123" s="1">
        <f t="shared" si="9"/>
        <v>0.73541999999999996</v>
      </c>
      <c r="S123" s="1">
        <f t="shared" si="9"/>
        <v>0.91927499999999995</v>
      </c>
      <c r="T123" s="1">
        <f t="shared" si="9"/>
        <v>1.2257</v>
      </c>
      <c r="U123" s="1">
        <f t="shared" si="9"/>
        <v>1.493663173287838</v>
      </c>
      <c r="V123" s="1">
        <f t="shared" si="9"/>
        <v>1.746343085106383</v>
      </c>
      <c r="W123" s="1">
        <f t="shared" si="9"/>
        <v>1.8385499999999999</v>
      </c>
      <c r="X123" s="1">
        <f t="shared" si="9"/>
        <v>1.3371272727272725</v>
      </c>
      <c r="Y123" s="1">
        <f t="shared" si="9"/>
        <v>1.8856923076923071</v>
      </c>
      <c r="Z123" s="1">
        <f t="shared" si="9"/>
        <v>0.57783000000000007</v>
      </c>
      <c r="AA123" s="1">
        <f t="shared" si="9"/>
        <v>0.72228750000000008</v>
      </c>
      <c r="AB123" s="1">
        <f t="shared" si="9"/>
        <v>0.96305000000000018</v>
      </c>
      <c r="AC123" s="1">
        <f t="shared" si="9"/>
        <v>1.1735924932975872</v>
      </c>
      <c r="AD123" s="1">
        <f t="shared" si="9"/>
        <v>1.372126709726444</v>
      </c>
      <c r="AE123" s="1">
        <f t="shared" si="9"/>
        <v>1.4445750000000002</v>
      </c>
      <c r="AF123" s="1">
        <f t="shared" si="9"/>
        <v>1.0506</v>
      </c>
      <c r="AG123" s="1">
        <f t="shared" si="9"/>
        <v>1.4816153846153846</v>
      </c>
      <c r="AH123" s="1">
        <f t="shared" si="9"/>
        <v>0.69602249999999999</v>
      </c>
      <c r="AI123" s="1">
        <f t="shared" si="9"/>
        <v>0.87002812500000004</v>
      </c>
      <c r="AJ123" s="1">
        <f t="shared" si="9"/>
        <v>1.1600375000000001</v>
      </c>
      <c r="AK123" s="1">
        <f t="shared" si="9"/>
        <v>1.4136455032902753</v>
      </c>
      <c r="AL123" s="1">
        <f t="shared" si="9"/>
        <v>1.6527889912613984</v>
      </c>
      <c r="AM123" s="1">
        <f t="shared" si="9"/>
        <v>1.7400562500000001</v>
      </c>
      <c r="AN123" s="1">
        <f t="shared" si="9"/>
        <v>1.2654954545454544</v>
      </c>
      <c r="AO123" s="1">
        <f t="shared" si="9"/>
        <v>1.7846730769230765</v>
      </c>
      <c r="AP123" s="1">
        <f t="shared" si="9"/>
        <v>0.73541999999999996</v>
      </c>
      <c r="AQ123" s="1">
        <f t="shared" si="9"/>
        <v>0.91927499999999995</v>
      </c>
      <c r="AR123" s="1">
        <f t="shared" si="9"/>
        <v>1.2257</v>
      </c>
      <c r="AS123" s="1">
        <f t="shared" si="9"/>
        <v>1.493663173287838</v>
      </c>
      <c r="AT123" s="1">
        <f t="shared" si="9"/>
        <v>1.746343085106383</v>
      </c>
      <c r="AU123" s="1">
        <f t="shared" si="9"/>
        <v>1.8385499999999999</v>
      </c>
      <c r="AV123" s="1">
        <f t="shared" si="9"/>
        <v>1.3371272727272725</v>
      </c>
      <c r="AW123" s="1">
        <f t="shared" si="9"/>
        <v>1.8856923076923071</v>
      </c>
    </row>
    <row r="124" spans="1:49">
      <c r="A124" s="7" t="s">
        <v>256</v>
      </c>
      <c r="B124" s="1">
        <f t="shared" ref="B124:AW124" si="10">B123/((1+$B$4)^$B$9)</f>
        <v>1.03</v>
      </c>
      <c r="C124" s="1">
        <f t="shared" si="10"/>
        <v>1.2875000000000001</v>
      </c>
      <c r="D124" s="1">
        <f t="shared" si="10"/>
        <v>1.7166666666666668</v>
      </c>
      <c r="E124" s="1">
        <f t="shared" si="10"/>
        <v>2.091965228694451</v>
      </c>
      <c r="F124" s="1">
        <f t="shared" si="10"/>
        <v>2.4458586626139822</v>
      </c>
      <c r="G124" s="1">
        <f t="shared" si="10"/>
        <v>2.5750000000000002</v>
      </c>
      <c r="H124" s="1">
        <f t="shared" si="10"/>
        <v>1.8727272727272726</v>
      </c>
      <c r="I124" s="1">
        <f t="shared" si="10"/>
        <v>2.6410256410256405</v>
      </c>
      <c r="J124" s="1">
        <f t="shared" si="10"/>
        <v>0.87549999999999994</v>
      </c>
      <c r="K124" s="1">
        <f t="shared" si="10"/>
        <v>1.0943749999999999</v>
      </c>
      <c r="L124" s="1">
        <f t="shared" si="10"/>
        <v>1.4591666666666667</v>
      </c>
      <c r="M124" s="1">
        <f t="shared" si="10"/>
        <v>1.7781704443902835</v>
      </c>
      <c r="N124" s="1">
        <f t="shared" si="10"/>
        <v>2.0789798632218845</v>
      </c>
      <c r="O124" s="1">
        <f t="shared" si="10"/>
        <v>2.1887499999999998</v>
      </c>
      <c r="P124" s="1">
        <f t="shared" si="10"/>
        <v>1.5918181818181816</v>
      </c>
      <c r="Q124" s="1">
        <f t="shared" si="10"/>
        <v>2.244871794871794</v>
      </c>
      <c r="R124" s="1">
        <f t="shared" si="10"/>
        <v>0.72099999999999997</v>
      </c>
      <c r="S124" s="1">
        <f t="shared" si="10"/>
        <v>0.90124999999999988</v>
      </c>
      <c r="T124" s="1">
        <f t="shared" si="10"/>
        <v>1.2016666666666667</v>
      </c>
      <c r="U124" s="1">
        <f t="shared" si="10"/>
        <v>1.4643756600861157</v>
      </c>
      <c r="V124" s="1">
        <f t="shared" si="10"/>
        <v>1.7121010638297873</v>
      </c>
      <c r="W124" s="1">
        <f t="shared" si="10"/>
        <v>1.8024999999999998</v>
      </c>
      <c r="X124" s="1">
        <f t="shared" si="10"/>
        <v>1.3109090909090906</v>
      </c>
      <c r="Y124" s="1">
        <f t="shared" si="10"/>
        <v>1.8487179487179481</v>
      </c>
      <c r="Z124" s="1">
        <f t="shared" si="10"/>
        <v>0.5665</v>
      </c>
      <c r="AA124" s="1">
        <f t="shared" si="10"/>
        <v>0.70812500000000012</v>
      </c>
      <c r="AB124" s="1">
        <f t="shared" si="10"/>
        <v>0.94416666666666682</v>
      </c>
      <c r="AC124" s="1">
        <f t="shared" si="10"/>
        <v>1.1505808757819482</v>
      </c>
      <c r="AD124" s="1">
        <f t="shared" si="10"/>
        <v>1.3452222644376901</v>
      </c>
      <c r="AE124" s="1">
        <f t="shared" si="10"/>
        <v>1.4162500000000002</v>
      </c>
      <c r="AF124" s="1">
        <f t="shared" si="10"/>
        <v>1.03</v>
      </c>
      <c r="AG124" s="1">
        <f t="shared" si="10"/>
        <v>1.4525641025641025</v>
      </c>
      <c r="AH124" s="1">
        <f t="shared" si="10"/>
        <v>0.68237499999999995</v>
      </c>
      <c r="AI124" s="1">
        <f t="shared" si="10"/>
        <v>0.85296875000000005</v>
      </c>
      <c r="AJ124" s="1">
        <f t="shared" si="10"/>
        <v>1.1372916666666666</v>
      </c>
      <c r="AK124" s="1">
        <f t="shared" si="10"/>
        <v>1.3859269640100738</v>
      </c>
      <c r="AL124" s="1">
        <f t="shared" si="10"/>
        <v>1.6203813639817632</v>
      </c>
      <c r="AM124" s="1">
        <f t="shared" si="10"/>
        <v>1.7059375000000001</v>
      </c>
      <c r="AN124" s="1">
        <f t="shared" si="10"/>
        <v>1.240681818181818</v>
      </c>
      <c r="AO124" s="1">
        <f t="shared" si="10"/>
        <v>1.7496794871794867</v>
      </c>
      <c r="AP124" s="1">
        <f t="shared" si="10"/>
        <v>0.72099999999999997</v>
      </c>
      <c r="AQ124" s="1">
        <f t="shared" si="10"/>
        <v>0.90124999999999988</v>
      </c>
      <c r="AR124" s="1">
        <f t="shared" si="10"/>
        <v>1.2016666666666667</v>
      </c>
      <c r="AS124" s="1">
        <f t="shared" si="10"/>
        <v>1.4643756600861157</v>
      </c>
      <c r="AT124" s="1">
        <f t="shared" si="10"/>
        <v>1.7121010638297873</v>
      </c>
      <c r="AU124" s="1">
        <f t="shared" si="10"/>
        <v>1.8024999999999998</v>
      </c>
      <c r="AV124" s="1">
        <f t="shared" si="10"/>
        <v>1.3109090909090906</v>
      </c>
      <c r="AW124" s="1">
        <f t="shared" si="10"/>
        <v>1.8487179487179481</v>
      </c>
    </row>
    <row r="125" spans="1:49">
      <c r="A125" s="7" t="s">
        <v>12</v>
      </c>
      <c r="B125" s="1">
        <f t="shared" ref="B125:AW125" si="11">B124^(1/$B$9)-1</f>
        <v>3.0000000000000027E-2</v>
      </c>
      <c r="C125" s="1">
        <f t="shared" si="11"/>
        <v>0.28750000000000009</v>
      </c>
      <c r="D125" s="1">
        <f t="shared" si="11"/>
        <v>0.71666666666666679</v>
      </c>
      <c r="E125" s="1">
        <f t="shared" si="11"/>
        <v>1.091965228694451</v>
      </c>
      <c r="F125" s="1">
        <f t="shared" si="11"/>
        <v>1.4458586626139822</v>
      </c>
      <c r="G125" s="1">
        <f t="shared" si="11"/>
        <v>1.5750000000000002</v>
      </c>
      <c r="H125" s="1">
        <f t="shared" si="11"/>
        <v>0.87272727272727257</v>
      </c>
      <c r="I125" s="1">
        <f t="shared" si="11"/>
        <v>1.6410256410256405</v>
      </c>
      <c r="J125" s="1">
        <f t="shared" si="11"/>
        <v>-0.12450000000000006</v>
      </c>
      <c r="K125" s="1">
        <f t="shared" si="11"/>
        <v>9.4374999999999876E-2</v>
      </c>
      <c r="L125" s="1">
        <f t="shared" si="11"/>
        <v>0.45916666666666672</v>
      </c>
      <c r="M125" s="1">
        <f t="shared" si="11"/>
        <v>0.77817044439028349</v>
      </c>
      <c r="N125" s="1">
        <f t="shared" si="11"/>
        <v>1.0789798632218845</v>
      </c>
      <c r="O125" s="1">
        <f t="shared" si="11"/>
        <v>1.1887499999999998</v>
      </c>
      <c r="P125" s="1">
        <f t="shared" si="11"/>
        <v>0.59181818181818158</v>
      </c>
      <c r="Q125" s="1">
        <f t="shared" si="11"/>
        <v>1.244871794871794</v>
      </c>
      <c r="R125" s="1">
        <f t="shared" si="11"/>
        <v>-0.27900000000000003</v>
      </c>
      <c r="S125" s="1">
        <f t="shared" si="11"/>
        <v>-9.8750000000000115E-2</v>
      </c>
      <c r="T125" s="1">
        <f t="shared" si="11"/>
        <v>0.20166666666666666</v>
      </c>
      <c r="U125" s="1">
        <f t="shared" si="11"/>
        <v>0.46437566008611575</v>
      </c>
      <c r="V125" s="1">
        <f t="shared" si="11"/>
        <v>0.71210106382978733</v>
      </c>
      <c r="W125" s="1">
        <f t="shared" si="11"/>
        <v>0.80249999999999977</v>
      </c>
      <c r="X125" s="1">
        <f t="shared" si="11"/>
        <v>0.31090909090909058</v>
      </c>
      <c r="Y125" s="1">
        <f t="shared" si="11"/>
        <v>0.84871794871794815</v>
      </c>
      <c r="Z125" s="1">
        <f t="shared" si="11"/>
        <v>-0.4335</v>
      </c>
      <c r="AA125" s="1">
        <f t="shared" si="11"/>
        <v>-0.29187499999999988</v>
      </c>
      <c r="AB125" s="1">
        <f t="shared" si="11"/>
        <v>-5.5833333333333179E-2</v>
      </c>
      <c r="AC125" s="1">
        <f t="shared" si="11"/>
        <v>0.15058087578194823</v>
      </c>
      <c r="AD125" s="1">
        <f t="shared" si="11"/>
        <v>0.34522226443769011</v>
      </c>
      <c r="AE125" s="1">
        <f t="shared" si="11"/>
        <v>0.41625000000000023</v>
      </c>
      <c r="AF125" s="1">
        <f t="shared" si="11"/>
        <v>3.0000000000000027E-2</v>
      </c>
      <c r="AG125" s="1">
        <f t="shared" si="11"/>
        <v>0.45256410256410251</v>
      </c>
      <c r="AH125" s="1">
        <f t="shared" si="11"/>
        <v>-0.31762500000000005</v>
      </c>
      <c r="AI125" s="1">
        <f t="shared" si="11"/>
        <v>-0.14703124999999995</v>
      </c>
      <c r="AJ125" s="1">
        <f t="shared" si="11"/>
        <v>0.13729166666666659</v>
      </c>
      <c r="AK125" s="1">
        <f t="shared" si="11"/>
        <v>0.38592696401007376</v>
      </c>
      <c r="AL125" s="1">
        <f t="shared" si="11"/>
        <v>0.62038136398176325</v>
      </c>
      <c r="AM125" s="1">
        <f t="shared" si="11"/>
        <v>0.70593750000000011</v>
      </c>
      <c r="AN125" s="1">
        <f t="shared" si="11"/>
        <v>0.240681818181818</v>
      </c>
      <c r="AO125" s="1">
        <f t="shared" si="11"/>
        <v>0.74967948717948674</v>
      </c>
      <c r="AP125" s="1">
        <f t="shared" si="11"/>
        <v>-0.27900000000000003</v>
      </c>
      <c r="AQ125" s="1">
        <f t="shared" si="11"/>
        <v>-9.8750000000000115E-2</v>
      </c>
      <c r="AR125" s="1">
        <f t="shared" si="11"/>
        <v>0.20166666666666666</v>
      </c>
      <c r="AS125" s="1">
        <f t="shared" si="11"/>
        <v>0.46437566008611575</v>
      </c>
      <c r="AT125" s="1">
        <f t="shared" si="11"/>
        <v>0.71210106382978733</v>
      </c>
      <c r="AU125" s="1">
        <f t="shared" si="11"/>
        <v>0.80249999999999977</v>
      </c>
      <c r="AV125" s="1">
        <f t="shared" si="11"/>
        <v>0.31090909090909058</v>
      </c>
      <c r="AW125" s="1">
        <f t="shared" si="11"/>
        <v>0.84871794871794815</v>
      </c>
    </row>
    <row r="126" spans="1:49">
      <c r="A126" s="7" t="s">
        <v>5</v>
      </c>
      <c r="B126" s="1">
        <f t="shared" ref="B126:AW126" si="12">$B$3-B125</f>
        <v>-2.7755575615628914E-17</v>
      </c>
      <c r="C126" s="1">
        <f t="shared" si="12"/>
        <v>-0.25750000000000006</v>
      </c>
      <c r="D126" s="1">
        <f t="shared" si="12"/>
        <v>-0.68666666666666676</v>
      </c>
      <c r="E126" s="1">
        <f t="shared" si="12"/>
        <v>-1.061965228694451</v>
      </c>
      <c r="F126" s="1">
        <f t="shared" si="12"/>
        <v>-1.4158586626139822</v>
      </c>
      <c r="G126" s="1">
        <f t="shared" si="12"/>
        <v>-1.5450000000000002</v>
      </c>
      <c r="H126" s="1">
        <f t="shared" si="12"/>
        <v>-0.84272727272727255</v>
      </c>
      <c r="I126" s="1">
        <f t="shared" si="12"/>
        <v>-1.6110256410256405</v>
      </c>
      <c r="J126" s="1">
        <f t="shared" si="12"/>
        <v>0.15450000000000005</v>
      </c>
      <c r="K126" s="1">
        <f t="shared" si="12"/>
        <v>-6.4374999999999877E-2</v>
      </c>
      <c r="L126" s="1">
        <f t="shared" si="12"/>
        <v>-0.4291666666666667</v>
      </c>
      <c r="M126" s="1">
        <f t="shared" si="12"/>
        <v>-0.74817044439028346</v>
      </c>
      <c r="N126" s="1">
        <f t="shared" si="12"/>
        <v>-1.0489798632218845</v>
      </c>
      <c r="O126" s="1">
        <f t="shared" si="12"/>
        <v>-1.1587499999999997</v>
      </c>
      <c r="P126" s="1">
        <f t="shared" si="12"/>
        <v>-0.56181818181818155</v>
      </c>
      <c r="Q126" s="1">
        <f t="shared" si="12"/>
        <v>-1.214871794871794</v>
      </c>
      <c r="R126" s="1">
        <f t="shared" si="12"/>
        <v>0.30900000000000005</v>
      </c>
      <c r="S126" s="1">
        <f t="shared" si="12"/>
        <v>0.12875000000000011</v>
      </c>
      <c r="T126" s="1">
        <f t="shared" si="12"/>
        <v>-0.17166666666666666</v>
      </c>
      <c r="U126" s="1">
        <f t="shared" si="12"/>
        <v>-0.43437566008611572</v>
      </c>
      <c r="V126" s="1">
        <f t="shared" si="12"/>
        <v>-0.6821010638297873</v>
      </c>
      <c r="W126" s="1">
        <f t="shared" si="12"/>
        <v>-0.77249999999999974</v>
      </c>
      <c r="X126" s="1">
        <f t="shared" si="12"/>
        <v>-0.28090909090909055</v>
      </c>
      <c r="Y126" s="1">
        <f t="shared" si="12"/>
        <v>-0.81871794871794812</v>
      </c>
      <c r="Z126" s="1">
        <f t="shared" si="12"/>
        <v>0.46350000000000002</v>
      </c>
      <c r="AA126" s="1">
        <f t="shared" si="12"/>
        <v>0.32187499999999991</v>
      </c>
      <c r="AB126" s="1">
        <f t="shared" si="12"/>
        <v>8.5833333333333178E-2</v>
      </c>
      <c r="AC126" s="1">
        <f t="shared" si="12"/>
        <v>-0.12058087578194823</v>
      </c>
      <c r="AD126" s="1">
        <f t="shared" si="12"/>
        <v>-0.31522226443769008</v>
      </c>
      <c r="AE126" s="1">
        <f t="shared" si="12"/>
        <v>-0.3862500000000002</v>
      </c>
      <c r="AF126" s="1">
        <f t="shared" si="12"/>
        <v>-2.7755575615628914E-17</v>
      </c>
      <c r="AG126" s="1">
        <f t="shared" si="12"/>
        <v>-0.42256410256410248</v>
      </c>
      <c r="AH126" s="1">
        <f t="shared" si="12"/>
        <v>0.34762500000000007</v>
      </c>
      <c r="AI126" s="1">
        <f t="shared" si="12"/>
        <v>0.17703124999999995</v>
      </c>
      <c r="AJ126" s="1">
        <f t="shared" si="12"/>
        <v>-0.10729166666666659</v>
      </c>
      <c r="AK126" s="1">
        <f t="shared" si="12"/>
        <v>-0.35592696401007373</v>
      </c>
      <c r="AL126" s="1">
        <f t="shared" si="12"/>
        <v>-0.59038136398176322</v>
      </c>
      <c r="AM126" s="1">
        <f t="shared" si="12"/>
        <v>-0.67593750000000008</v>
      </c>
      <c r="AN126" s="1">
        <f t="shared" si="12"/>
        <v>-0.210681818181818</v>
      </c>
      <c r="AO126" s="1">
        <f t="shared" si="12"/>
        <v>-0.71967948717948671</v>
      </c>
      <c r="AP126" s="1">
        <f t="shared" si="12"/>
        <v>0.30900000000000005</v>
      </c>
      <c r="AQ126" s="1">
        <f t="shared" si="12"/>
        <v>0.12875000000000011</v>
      </c>
      <c r="AR126" s="1">
        <f t="shared" si="12"/>
        <v>-0.17166666666666666</v>
      </c>
      <c r="AS126" s="1">
        <f t="shared" si="12"/>
        <v>-0.43437566008611572</v>
      </c>
      <c r="AT126" s="1">
        <f t="shared" si="12"/>
        <v>-0.6821010638297873</v>
      </c>
      <c r="AU126" s="1">
        <f t="shared" si="12"/>
        <v>-0.77249999999999974</v>
      </c>
      <c r="AV126" s="1">
        <f t="shared" si="12"/>
        <v>-0.28090909090909055</v>
      </c>
      <c r="AW126" s="1">
        <f t="shared" si="12"/>
        <v>-0.81871794871794812</v>
      </c>
    </row>
    <row r="127" spans="1:49" s="17" customFormat="1">
      <c r="A127" s="17" t="s">
        <v>6</v>
      </c>
      <c r="B127" s="16">
        <f t="shared" ref="B127:AW127" si="13">B126/$B$3</f>
        <v>-9.2518585385429718E-16</v>
      </c>
      <c r="C127" s="16">
        <f t="shared" si="13"/>
        <v>-8.5833333333333357</v>
      </c>
      <c r="D127" s="16">
        <f t="shared" si="13"/>
        <v>-22.888888888888893</v>
      </c>
      <c r="E127" s="16">
        <f t="shared" si="13"/>
        <v>-35.398840956481699</v>
      </c>
      <c r="F127" s="16">
        <f t="shared" si="13"/>
        <v>-47.19528875379941</v>
      </c>
      <c r="G127" s="16">
        <f t="shared" si="13"/>
        <v>-51.500000000000007</v>
      </c>
      <c r="H127" s="16">
        <f t="shared" si="13"/>
        <v>-28.090909090909086</v>
      </c>
      <c r="I127" s="16">
        <f t="shared" si="13"/>
        <v>-53.700854700854684</v>
      </c>
      <c r="J127" s="16">
        <f t="shared" si="13"/>
        <v>5.1500000000000021</v>
      </c>
      <c r="K127" s="17">
        <f t="shared" si="13"/>
        <v>-2.1458333333333295</v>
      </c>
      <c r="L127" s="17">
        <f t="shared" si="13"/>
        <v>-14.305555555555557</v>
      </c>
      <c r="M127" s="17">
        <f t="shared" si="13"/>
        <v>-24.93901481300945</v>
      </c>
      <c r="N127" s="17">
        <f t="shared" si="13"/>
        <v>-34.965995440729486</v>
      </c>
      <c r="O127" s="17">
        <f t="shared" si="13"/>
        <v>-38.624999999999993</v>
      </c>
      <c r="P127" s="17">
        <f t="shared" si="13"/>
        <v>-18.72727272727272</v>
      </c>
      <c r="Q127" s="17">
        <f t="shared" si="13"/>
        <v>-40.495726495726466</v>
      </c>
      <c r="R127" s="17">
        <f t="shared" si="13"/>
        <v>10.300000000000002</v>
      </c>
      <c r="S127" s="17">
        <f t="shared" si="13"/>
        <v>4.2916666666666705</v>
      </c>
      <c r="T127" s="17">
        <f t="shared" si="13"/>
        <v>-5.7222222222222223</v>
      </c>
      <c r="U127" s="17">
        <f t="shared" si="13"/>
        <v>-14.479188669537191</v>
      </c>
      <c r="V127" s="17">
        <f t="shared" si="13"/>
        <v>-22.736702127659576</v>
      </c>
      <c r="W127" s="17">
        <f t="shared" si="13"/>
        <v>-25.749999999999993</v>
      </c>
      <c r="X127" s="17">
        <f t="shared" si="13"/>
        <v>-9.3636363636363527</v>
      </c>
      <c r="Y127" s="17">
        <f t="shared" si="13"/>
        <v>-27.290598290598272</v>
      </c>
      <c r="Z127" s="17">
        <f t="shared" si="13"/>
        <v>15.450000000000001</v>
      </c>
      <c r="AA127" s="17">
        <f t="shared" si="13"/>
        <v>10.729166666666664</v>
      </c>
      <c r="AB127" s="17">
        <f t="shared" si="13"/>
        <v>2.8611111111111058</v>
      </c>
      <c r="AC127" s="17">
        <f t="shared" si="13"/>
        <v>-4.019362526064941</v>
      </c>
      <c r="AD127" s="17">
        <f t="shared" si="13"/>
        <v>-10.50740881458967</v>
      </c>
      <c r="AE127" s="17">
        <f t="shared" si="13"/>
        <v>-12.875000000000007</v>
      </c>
      <c r="AF127" s="17">
        <f t="shared" si="13"/>
        <v>-9.2518585385429718E-16</v>
      </c>
      <c r="AG127" s="17">
        <f t="shared" si="13"/>
        <v>-14.085470085470083</v>
      </c>
      <c r="AH127" s="17">
        <f t="shared" si="13"/>
        <v>11.587500000000002</v>
      </c>
      <c r="AI127" s="17">
        <f t="shared" si="13"/>
        <v>5.9010416666666652</v>
      </c>
      <c r="AJ127" s="17">
        <f t="shared" si="13"/>
        <v>-3.5763888888888866</v>
      </c>
      <c r="AK127" s="17">
        <f t="shared" si="13"/>
        <v>-11.864232133669125</v>
      </c>
      <c r="AL127" s="17">
        <f t="shared" si="13"/>
        <v>-19.679378799392108</v>
      </c>
      <c r="AM127" s="17">
        <f t="shared" si="13"/>
        <v>-22.531250000000004</v>
      </c>
      <c r="AN127" s="17">
        <f t="shared" si="13"/>
        <v>-7.0227272727272672</v>
      </c>
      <c r="AO127" s="17">
        <f t="shared" si="13"/>
        <v>-23.989316239316224</v>
      </c>
      <c r="AP127" s="17">
        <f t="shared" si="13"/>
        <v>10.300000000000002</v>
      </c>
      <c r="AQ127" s="17">
        <f t="shared" si="13"/>
        <v>4.2916666666666705</v>
      </c>
      <c r="AR127" s="17">
        <f t="shared" si="13"/>
        <v>-5.7222222222222223</v>
      </c>
      <c r="AS127" s="17">
        <f t="shared" si="13"/>
        <v>-14.479188669537191</v>
      </c>
      <c r="AT127" s="17">
        <f t="shared" si="13"/>
        <v>-22.736702127659576</v>
      </c>
      <c r="AU127" s="17">
        <f t="shared" si="13"/>
        <v>-25.749999999999993</v>
      </c>
      <c r="AV127" s="17">
        <f t="shared" si="13"/>
        <v>-9.3636363636363527</v>
      </c>
      <c r="AW127" s="17">
        <f t="shared" si="13"/>
        <v>-27.290598290598272</v>
      </c>
    </row>
    <row r="128" spans="1:49" s="17" customFormat="1">
      <c r="A128" s="17" t="s">
        <v>13</v>
      </c>
      <c r="B128" s="18">
        <f>B119/B123*100</f>
        <v>100</v>
      </c>
      <c r="C128" s="18">
        <f t="shared" ref="C128:AW128" si="14">C119/C123*100</f>
        <v>80</v>
      </c>
      <c r="D128" s="18">
        <f t="shared" si="14"/>
        <v>60</v>
      </c>
      <c r="E128" s="18">
        <f t="shared" si="14"/>
        <v>49.236000000000004</v>
      </c>
      <c r="F128" s="18">
        <f t="shared" si="14"/>
        <v>42.111999999999995</v>
      </c>
      <c r="G128" s="18">
        <f t="shared" si="14"/>
        <v>40</v>
      </c>
      <c r="H128" s="18">
        <f t="shared" si="14"/>
        <v>55.000000000000007</v>
      </c>
      <c r="I128" s="18">
        <f t="shared" si="14"/>
        <v>39.000000000000007</v>
      </c>
      <c r="J128" s="18">
        <f t="shared" si="14"/>
        <v>117.64705882352942</v>
      </c>
      <c r="K128" s="17">
        <f t="shared" si="14"/>
        <v>94.117647058823522</v>
      </c>
      <c r="L128" s="17">
        <f t="shared" si="14"/>
        <v>70.588235294117638</v>
      </c>
      <c r="M128" s="17">
        <f t="shared" si="14"/>
        <v>57.924705882352946</v>
      </c>
      <c r="N128" s="17">
        <f t="shared" si="14"/>
        <v>49.543529411764695</v>
      </c>
      <c r="O128" s="17">
        <f t="shared" si="14"/>
        <v>47.058823529411761</v>
      </c>
      <c r="P128" s="17">
        <f t="shared" si="14"/>
        <v>64.705882352941174</v>
      </c>
      <c r="Q128" s="17">
        <f t="shared" si="14"/>
        <v>45.882352941176485</v>
      </c>
      <c r="R128" s="17">
        <f t="shared" si="14"/>
        <v>142.85714285714286</v>
      </c>
      <c r="S128" s="17">
        <f t="shared" si="14"/>
        <v>114.28571428571428</v>
      </c>
      <c r="T128" s="17">
        <f t="shared" si="14"/>
        <v>85.714285714285708</v>
      </c>
      <c r="U128" s="17">
        <f t="shared" si="14"/>
        <v>70.337142857142865</v>
      </c>
      <c r="V128" s="17">
        <f t="shared" si="14"/>
        <v>60.160000000000004</v>
      </c>
      <c r="W128" s="17">
        <f t="shared" si="14"/>
        <v>57.142857142857139</v>
      </c>
      <c r="X128" s="17">
        <f t="shared" si="14"/>
        <v>78.571428571428584</v>
      </c>
      <c r="Y128" s="17">
        <f t="shared" si="14"/>
        <v>55.71428571428573</v>
      </c>
      <c r="Z128" s="17">
        <f t="shared" si="14"/>
        <v>181.81818181818178</v>
      </c>
      <c r="AA128" s="17">
        <f t="shared" si="14"/>
        <v>145.45454545454544</v>
      </c>
      <c r="AB128" s="17">
        <f t="shared" si="14"/>
        <v>109.09090909090907</v>
      </c>
      <c r="AC128" s="17">
        <f t="shared" si="14"/>
        <v>89.519999999999982</v>
      </c>
      <c r="AD128" s="17">
        <f t="shared" si="14"/>
        <v>76.567272727272723</v>
      </c>
      <c r="AE128" s="17">
        <f t="shared" si="14"/>
        <v>72.72727272727272</v>
      </c>
      <c r="AF128" s="17">
        <f t="shared" si="14"/>
        <v>100</v>
      </c>
      <c r="AG128" s="17">
        <f t="shared" si="14"/>
        <v>70.909090909090907</v>
      </c>
      <c r="AH128" s="17">
        <f t="shared" si="14"/>
        <v>150.94339622641508</v>
      </c>
      <c r="AI128" s="17">
        <f t="shared" si="14"/>
        <v>120.75471698113208</v>
      </c>
      <c r="AJ128" s="17">
        <f t="shared" si="14"/>
        <v>90.566037735849051</v>
      </c>
      <c r="AK128" s="17">
        <f t="shared" si="14"/>
        <v>74.318490566037738</v>
      </c>
      <c r="AL128" s="17">
        <f t="shared" si="14"/>
        <v>63.565283018867916</v>
      </c>
      <c r="AM128" s="17">
        <f t="shared" si="14"/>
        <v>60.377358490566039</v>
      </c>
      <c r="AN128" s="17">
        <f t="shared" si="14"/>
        <v>83.018867924528308</v>
      </c>
      <c r="AO128" s="17">
        <f t="shared" si="14"/>
        <v>58.867924528301899</v>
      </c>
      <c r="AP128" s="17">
        <f t="shared" si="14"/>
        <v>142.85714285714286</v>
      </c>
      <c r="AQ128" s="17">
        <f t="shared" si="14"/>
        <v>114.28571428571428</v>
      </c>
      <c r="AR128" s="17">
        <f t="shared" si="14"/>
        <v>85.714285714285708</v>
      </c>
      <c r="AS128" s="17">
        <f t="shared" si="14"/>
        <v>70.337142857142865</v>
      </c>
      <c r="AT128" s="17">
        <f t="shared" si="14"/>
        <v>60.160000000000004</v>
      </c>
      <c r="AU128" s="17">
        <f t="shared" si="14"/>
        <v>57.142857142857139</v>
      </c>
      <c r="AV128" s="17">
        <f t="shared" si="14"/>
        <v>78.571428571428584</v>
      </c>
      <c r="AW128" s="17">
        <f t="shared" si="14"/>
        <v>55.71428571428573</v>
      </c>
    </row>
    <row r="130" spans="1:49">
      <c r="A130" s="7" t="s">
        <v>146</v>
      </c>
    </row>
    <row r="131" spans="1:49">
      <c r="A131" s="7" t="s">
        <v>266</v>
      </c>
      <c r="B131" s="2" t="s">
        <v>73</v>
      </c>
      <c r="C131" s="2" t="s">
        <v>74</v>
      </c>
      <c r="D131" s="2" t="s">
        <v>75</v>
      </c>
      <c r="E131" s="2" t="s">
        <v>76</v>
      </c>
      <c r="F131" s="2" t="s">
        <v>77</v>
      </c>
      <c r="G131" s="2" t="s">
        <v>78</v>
      </c>
      <c r="H131" s="2" t="s">
        <v>79</v>
      </c>
      <c r="I131" s="2" t="s">
        <v>32</v>
      </c>
      <c r="J131" s="2" t="s">
        <v>73</v>
      </c>
      <c r="K131" s="2" t="s">
        <v>74</v>
      </c>
      <c r="L131" s="2" t="s">
        <v>75</v>
      </c>
      <c r="M131" s="2" t="s">
        <v>76</v>
      </c>
      <c r="N131" s="2" t="s">
        <v>77</v>
      </c>
      <c r="O131" s="2" t="s">
        <v>78</v>
      </c>
      <c r="P131" s="2" t="s">
        <v>79</v>
      </c>
      <c r="Q131" s="2" t="s">
        <v>32</v>
      </c>
      <c r="R131" s="2" t="s">
        <v>73</v>
      </c>
      <c r="S131" s="2" t="s">
        <v>74</v>
      </c>
      <c r="T131" s="2" t="s">
        <v>75</v>
      </c>
      <c r="U131" s="2" t="s">
        <v>76</v>
      </c>
      <c r="V131" s="2" t="s">
        <v>77</v>
      </c>
      <c r="W131" s="2" t="s">
        <v>78</v>
      </c>
      <c r="X131" s="2" t="s">
        <v>79</v>
      </c>
      <c r="Y131" s="2" t="s">
        <v>32</v>
      </c>
      <c r="Z131" s="2" t="s">
        <v>73</v>
      </c>
      <c r="AA131" s="2" t="s">
        <v>74</v>
      </c>
      <c r="AB131" s="2" t="s">
        <v>75</v>
      </c>
      <c r="AC131" s="2" t="s">
        <v>76</v>
      </c>
      <c r="AD131" s="2" t="s">
        <v>77</v>
      </c>
      <c r="AE131" s="2" t="s">
        <v>78</v>
      </c>
      <c r="AF131" s="2" t="s">
        <v>79</v>
      </c>
      <c r="AG131" s="2" t="s">
        <v>32</v>
      </c>
      <c r="AH131" s="2" t="s">
        <v>73</v>
      </c>
      <c r="AI131" s="2" t="s">
        <v>74</v>
      </c>
      <c r="AJ131" s="2" t="s">
        <v>75</v>
      </c>
      <c r="AK131" s="2" t="s">
        <v>76</v>
      </c>
      <c r="AL131" s="2" t="s">
        <v>77</v>
      </c>
      <c r="AM131" s="2" t="s">
        <v>78</v>
      </c>
      <c r="AN131" s="2" t="s">
        <v>79</v>
      </c>
      <c r="AO131" s="2" t="s">
        <v>32</v>
      </c>
      <c r="AP131" s="2" t="s">
        <v>73</v>
      </c>
      <c r="AQ131" s="2" t="s">
        <v>74</v>
      </c>
      <c r="AR131" s="2" t="s">
        <v>75</v>
      </c>
      <c r="AS131" s="2" t="s">
        <v>76</v>
      </c>
      <c r="AT131" s="2" t="s">
        <v>77</v>
      </c>
      <c r="AU131" s="2" t="s">
        <v>78</v>
      </c>
      <c r="AV131" s="2" t="s">
        <v>79</v>
      </c>
      <c r="AW131" s="2" t="s">
        <v>32</v>
      </c>
    </row>
    <row r="132" spans="1:49">
      <c r="A132" s="7" t="s">
        <v>267</v>
      </c>
      <c r="B132" s="2" t="s">
        <v>73</v>
      </c>
      <c r="C132" s="2" t="s">
        <v>73</v>
      </c>
      <c r="D132" s="2" t="s">
        <v>73</v>
      </c>
      <c r="E132" s="2" t="s">
        <v>73</v>
      </c>
      <c r="F132" s="2" t="s">
        <v>73</v>
      </c>
      <c r="G132" s="2" t="s">
        <v>73</v>
      </c>
      <c r="H132" s="2" t="s">
        <v>73</v>
      </c>
      <c r="I132" s="2" t="s">
        <v>73</v>
      </c>
      <c r="J132" s="2" t="s">
        <v>74</v>
      </c>
      <c r="K132" s="2" t="s">
        <v>74</v>
      </c>
      <c r="L132" s="2" t="s">
        <v>74</v>
      </c>
      <c r="M132" s="2" t="s">
        <v>74</v>
      </c>
      <c r="N132" s="2" t="s">
        <v>74</v>
      </c>
      <c r="O132" s="2" t="s">
        <v>74</v>
      </c>
      <c r="P132" s="2" t="s">
        <v>74</v>
      </c>
      <c r="Q132" s="2" t="s">
        <v>74</v>
      </c>
      <c r="R132" s="2" t="s">
        <v>75</v>
      </c>
      <c r="S132" s="2" t="s">
        <v>75</v>
      </c>
      <c r="T132" s="2" t="s">
        <v>75</v>
      </c>
      <c r="U132" s="2" t="s">
        <v>75</v>
      </c>
      <c r="V132" s="2" t="s">
        <v>75</v>
      </c>
      <c r="W132" s="2" t="s">
        <v>75</v>
      </c>
      <c r="X132" s="2" t="s">
        <v>75</v>
      </c>
      <c r="Y132" s="2" t="s">
        <v>75</v>
      </c>
      <c r="Z132" s="2" t="s">
        <v>78</v>
      </c>
      <c r="AA132" s="2" t="s">
        <v>78</v>
      </c>
      <c r="AB132" s="2" t="s">
        <v>78</v>
      </c>
      <c r="AC132" s="2" t="s">
        <v>78</v>
      </c>
      <c r="AD132" s="2" t="s">
        <v>78</v>
      </c>
      <c r="AE132" s="2" t="s">
        <v>78</v>
      </c>
      <c r="AF132" s="2" t="s">
        <v>78</v>
      </c>
      <c r="AG132" s="2" t="s">
        <v>78</v>
      </c>
      <c r="AH132" s="2" t="s">
        <v>79</v>
      </c>
      <c r="AI132" s="2" t="s">
        <v>79</v>
      </c>
      <c r="AJ132" s="2" t="s">
        <v>79</v>
      </c>
      <c r="AK132" s="2" t="s">
        <v>79</v>
      </c>
      <c r="AL132" s="2" t="s">
        <v>79</v>
      </c>
      <c r="AM132" s="2" t="s">
        <v>79</v>
      </c>
      <c r="AN132" s="2" t="s">
        <v>79</v>
      </c>
      <c r="AO132" s="2" t="s">
        <v>79</v>
      </c>
      <c r="AP132" s="2" t="s">
        <v>31</v>
      </c>
      <c r="AQ132" s="2" t="s">
        <v>31</v>
      </c>
      <c r="AR132" s="2" t="s">
        <v>31</v>
      </c>
      <c r="AS132" s="2" t="s">
        <v>31</v>
      </c>
      <c r="AT132" s="2" t="s">
        <v>31</v>
      </c>
      <c r="AU132" s="2" t="s">
        <v>31</v>
      </c>
      <c r="AV132" s="2" t="s">
        <v>31</v>
      </c>
      <c r="AW132" s="2" t="s">
        <v>31</v>
      </c>
    </row>
    <row r="133" spans="1:49">
      <c r="A133" s="7" t="s">
        <v>260</v>
      </c>
      <c r="B133" s="40">
        <v>0</v>
      </c>
      <c r="C133" s="14">
        <f>INDEX(SystemParamValues,MATCH("BasicRate",ParamNames,0),MATCH($B$2,SystemNames,0))</f>
        <v>0.2</v>
      </c>
      <c r="D133" s="14">
        <f>INDEX(SystemParamValues,MATCH("HigherRate",ParamNames,0),MATCH($B$2,SystemNames,0))</f>
        <v>0.4</v>
      </c>
      <c r="E133" s="14">
        <f>INDEX(SystemParamValues,MATCH("MTROnCBTaper1Kid",ParamNames,0),MATCH($B$2,SystemNames,0))</f>
        <v>0.50763999999999998</v>
      </c>
      <c r="F133" s="14">
        <f>INDEX(SystemParamValues,MATCH("MTROnCBTaper2Kids",ParamNames,0),MATCH($B$2,SystemNames,0))</f>
        <v>0.57888000000000006</v>
      </c>
      <c r="G133" s="14">
        <f>INDEX(SystemParamValues,MATCH("MTROnPATaper",ParamNames,0),MATCH($B$2,SystemNames,0))</f>
        <v>0.6</v>
      </c>
      <c r="H133" s="14">
        <f>INDEX(SystemParamValues,MATCH("AdditionalRate",ParamNames,0),MATCH($B$2,SystemNames,0))</f>
        <v>0.45</v>
      </c>
      <c r="I133" s="14">
        <f>INDEX(SystemParamValues,MATCH("BasicRate",ParamNames,0),MATCH($B$2,SystemNames,0))+INDEX(SystemParamValues,MATCH("TaxCredTaperRate",ParamNames,0),MATCH($B$2,SystemNames,0))</f>
        <v>0.61</v>
      </c>
      <c r="J133" s="40">
        <v>0</v>
      </c>
      <c r="K133" s="14">
        <f>INDEX(SystemParamValues,MATCH("BasicRate",ParamNames,0),MATCH($B$2,SystemNames,0))</f>
        <v>0.2</v>
      </c>
      <c r="L133" s="14">
        <f>INDEX(SystemParamValues,MATCH("HigherRate",ParamNames,0),MATCH($B$2,SystemNames,0))</f>
        <v>0.4</v>
      </c>
      <c r="M133" s="14">
        <f>INDEX(SystemParamValues,MATCH("MTROnCBTaper1Kid",ParamNames,0),MATCH($B$2,SystemNames,0))</f>
        <v>0.50763999999999998</v>
      </c>
      <c r="N133" s="14">
        <f>INDEX(SystemParamValues,MATCH("MTROnCBTaper2Kids",ParamNames,0),MATCH($B$2,SystemNames,0))</f>
        <v>0.57888000000000006</v>
      </c>
      <c r="O133" s="14">
        <f>INDEX(SystemParamValues,MATCH("MTROnPATaper",ParamNames,0),MATCH($B$2,SystemNames,0))</f>
        <v>0.6</v>
      </c>
      <c r="P133" s="14">
        <f>INDEX(SystemParamValues,MATCH("AdditionalRate",ParamNames,0),MATCH($B$2,SystemNames,0))</f>
        <v>0.45</v>
      </c>
      <c r="Q133" s="14">
        <f>INDEX(SystemParamValues,MATCH("BasicRate",ParamNames,0),MATCH($B$2,SystemNames,0))+INDEX(SystemParamValues,MATCH("TaxCredTaperRate",ParamNames,0),MATCH($B$2,SystemNames,0))</f>
        <v>0.61</v>
      </c>
      <c r="R133" s="40">
        <v>0</v>
      </c>
      <c r="S133" s="14">
        <f>INDEX(SystemParamValues,MATCH("BasicRate",ParamNames,0),MATCH($B$2,SystemNames,0))</f>
        <v>0.2</v>
      </c>
      <c r="T133" s="14">
        <f>INDEX(SystemParamValues,MATCH("HigherRate",ParamNames,0),MATCH($B$2,SystemNames,0))</f>
        <v>0.4</v>
      </c>
      <c r="U133" s="14">
        <f>INDEX(SystemParamValues,MATCH("MTROnCBTaper1Kid",ParamNames,0),MATCH($B$2,SystemNames,0))</f>
        <v>0.50763999999999998</v>
      </c>
      <c r="V133" s="14">
        <f>INDEX(SystemParamValues,MATCH("MTROnCBTaper2Kids",ParamNames,0),MATCH($B$2,SystemNames,0))</f>
        <v>0.57888000000000006</v>
      </c>
      <c r="W133" s="14">
        <f>INDEX(SystemParamValues,MATCH("MTROnPATaper",ParamNames,0),MATCH($B$2,SystemNames,0))</f>
        <v>0.6</v>
      </c>
      <c r="X133" s="14">
        <f>INDEX(SystemParamValues,MATCH("AdditionalRate",ParamNames,0),MATCH($B$2,SystemNames,0))</f>
        <v>0.45</v>
      </c>
      <c r="Y133" s="14">
        <f>INDEX(SystemParamValues,MATCH("BasicRate",ParamNames,0),MATCH($B$2,SystemNames,0))+INDEX(SystemParamValues,MATCH("TaxCredTaperRate",ParamNames,0),MATCH($B$2,SystemNames,0))</f>
        <v>0.61</v>
      </c>
      <c r="Z133" s="40">
        <v>0</v>
      </c>
      <c r="AA133" s="14">
        <f>INDEX(SystemParamValues,MATCH("BasicRate",ParamNames,0),MATCH($B$2,SystemNames,0))</f>
        <v>0.2</v>
      </c>
      <c r="AB133" s="14">
        <f>INDEX(SystemParamValues,MATCH("HigherRate",ParamNames,0),MATCH($B$2,SystemNames,0))</f>
        <v>0.4</v>
      </c>
      <c r="AC133" s="14">
        <f>INDEX(SystemParamValues,MATCH("MTROnCBTaper1Kid",ParamNames,0),MATCH($B$2,SystemNames,0))</f>
        <v>0.50763999999999998</v>
      </c>
      <c r="AD133" s="14">
        <f>INDEX(SystemParamValues,MATCH("MTROnCBTaper2Kids",ParamNames,0),MATCH($B$2,SystemNames,0))</f>
        <v>0.57888000000000006</v>
      </c>
      <c r="AE133" s="14">
        <f>INDEX(SystemParamValues,MATCH("MTROnPATaper",ParamNames,0),MATCH($B$2,SystemNames,0))</f>
        <v>0.6</v>
      </c>
      <c r="AF133" s="14">
        <f>INDEX(SystemParamValues,MATCH("AdditionalRate",ParamNames,0),MATCH($B$2,SystemNames,0))</f>
        <v>0.45</v>
      </c>
      <c r="AG133" s="14">
        <f>INDEX(SystemParamValues,MATCH("BasicRate",ParamNames,0),MATCH($B$2,SystemNames,0))+INDEX(SystemParamValues,MATCH("TaxCredTaperRate",ParamNames,0),MATCH($B$2,SystemNames,0))</f>
        <v>0.61</v>
      </c>
      <c r="AH133" s="40">
        <v>0</v>
      </c>
      <c r="AI133" s="14">
        <f>INDEX(SystemParamValues,MATCH("BasicRate",ParamNames,0),MATCH($B$2,SystemNames,0))</f>
        <v>0.2</v>
      </c>
      <c r="AJ133" s="14">
        <f>INDEX(SystemParamValues,MATCH("HigherRate",ParamNames,0),MATCH($B$2,SystemNames,0))</f>
        <v>0.4</v>
      </c>
      <c r="AK133" s="14">
        <f>INDEX(SystemParamValues,MATCH("MTROnCBTaper1Kid",ParamNames,0),MATCH($B$2,SystemNames,0))</f>
        <v>0.50763999999999998</v>
      </c>
      <c r="AL133" s="14">
        <f>INDEX(SystemParamValues,MATCH("MTROnCBTaper2Kids",ParamNames,0),MATCH($B$2,SystemNames,0))</f>
        <v>0.57888000000000006</v>
      </c>
      <c r="AM133" s="14">
        <f>INDEX(SystemParamValues,MATCH("MTROnPATaper",ParamNames,0),MATCH($B$2,SystemNames,0))</f>
        <v>0.6</v>
      </c>
      <c r="AN133" s="14">
        <f>INDEX(SystemParamValues,MATCH("AdditionalRate",ParamNames,0),MATCH($B$2,SystemNames,0))</f>
        <v>0.45</v>
      </c>
      <c r="AO133" s="14">
        <f>INDEX(SystemParamValues,MATCH("BasicRate",ParamNames,0),MATCH($B$2,SystemNames,0))+INDEX(SystemParamValues,MATCH("TaxCredTaperRate",ParamNames,0),MATCH($B$2,SystemNames,0))</f>
        <v>0.61</v>
      </c>
      <c r="AP133" s="40">
        <v>0</v>
      </c>
      <c r="AQ133" s="14">
        <f>INDEX(SystemParamValues,MATCH("BasicRate",ParamNames,0),MATCH($B$2,SystemNames,0))</f>
        <v>0.2</v>
      </c>
      <c r="AR133" s="14">
        <f>INDEX(SystemParamValues,MATCH("HigherRate",ParamNames,0),MATCH($B$2,SystemNames,0))</f>
        <v>0.4</v>
      </c>
      <c r="AS133" s="14">
        <f>INDEX(SystemParamValues,MATCH("MTROnCBTaper1Kid",ParamNames,0),MATCH($B$2,SystemNames,0))</f>
        <v>0.50763999999999998</v>
      </c>
      <c r="AT133" s="14">
        <f>INDEX(SystemParamValues,MATCH("MTROnCBTaper2Kids",ParamNames,0),MATCH($B$2,SystemNames,0))</f>
        <v>0.57888000000000006</v>
      </c>
      <c r="AU133" s="14">
        <f>INDEX(SystemParamValues,MATCH("MTROnPATaper",ParamNames,0),MATCH($B$2,SystemNames,0))</f>
        <v>0.6</v>
      </c>
      <c r="AV133" s="14">
        <f>INDEX(SystemParamValues,MATCH("AdditionalRate",ParamNames,0),MATCH($B$2,SystemNames,0))</f>
        <v>0.45</v>
      </c>
      <c r="AW133" s="14">
        <f>INDEX(SystemParamValues,MATCH("BasicRate",ParamNames,0),MATCH($B$2,SystemNames,0))+INDEX(SystemParamValues,MATCH("TaxCredTaperRate",ParamNames,0),MATCH($B$2,SystemNames,0))</f>
        <v>0.61</v>
      </c>
    </row>
    <row r="134" spans="1:49">
      <c r="A134" s="7" t="s">
        <v>10</v>
      </c>
      <c r="B134" s="14">
        <v>0</v>
      </c>
      <c r="C134" s="14">
        <v>0</v>
      </c>
      <c r="D134" s="14">
        <v>0</v>
      </c>
      <c r="E134" s="14">
        <v>0</v>
      </c>
      <c r="F134" s="14">
        <v>0</v>
      </c>
      <c r="G134" s="14">
        <v>0</v>
      </c>
      <c r="H134" s="14">
        <v>0</v>
      </c>
      <c r="I134" s="14">
        <v>0</v>
      </c>
      <c r="J134" s="14">
        <f>INDEX(SystemParamValues,MATCH("BasicRate",ParamNames,0),MATCH($B$2,SystemNames,0))</f>
        <v>0.2</v>
      </c>
      <c r="K134" s="14">
        <f>INDEX(SystemParamValues,MATCH("BasicRate",ParamNames,0),MATCH($B$2,SystemNames,0))</f>
        <v>0.2</v>
      </c>
      <c r="L134" s="14">
        <f t="shared" ref="L134:Q134" si="15">INDEX(SystemParamValues,MATCH("BasicRate",ParamNames,0),MATCH($B$2,SystemNames,0))</f>
        <v>0.2</v>
      </c>
      <c r="M134" s="14">
        <f t="shared" si="15"/>
        <v>0.2</v>
      </c>
      <c r="N134" s="14">
        <f t="shared" si="15"/>
        <v>0.2</v>
      </c>
      <c r="O134" s="14">
        <f t="shared" si="15"/>
        <v>0.2</v>
      </c>
      <c r="P134" s="14">
        <f t="shared" si="15"/>
        <v>0.2</v>
      </c>
      <c r="Q134" s="14">
        <f t="shared" si="15"/>
        <v>0.2</v>
      </c>
      <c r="R134" s="14">
        <f>INDEX(SystemParamValues,MATCH("HigherRate",ParamNames,0),MATCH($B$2,SystemNames,0))</f>
        <v>0.4</v>
      </c>
      <c r="S134" s="14">
        <f>INDEX(SystemParamValues,MATCH("HigherRate",ParamNames,0),MATCH($B$2,SystemNames,0))</f>
        <v>0.4</v>
      </c>
      <c r="T134" s="14">
        <f>INDEX(SystemParamValues,MATCH("HigherRate",ParamNames,0),MATCH($B$2,SystemNames,0))</f>
        <v>0.4</v>
      </c>
      <c r="U134" s="14">
        <f>INDEX(SystemParamValues,MATCH("HigherRate",ParamNames,0),MATCH($B$2,SystemNames,0))</f>
        <v>0.4</v>
      </c>
      <c r="V134" s="14">
        <f>INDEX(SystemParamValues,MATCH("HigherRate",ParamNames,0),MATCH($B$2,SystemNames,0))</f>
        <v>0.4</v>
      </c>
      <c r="W134" s="14">
        <f>INDEX(SystemParamValues,MATCH("HigherRate",ParamNames,0),MATCH($B$2,SystemNames,0))</f>
        <v>0.4</v>
      </c>
      <c r="X134" s="14">
        <f>INDEX(SystemParamValues,MATCH("HigherRate",ParamNames,0),MATCH($B$2,SystemNames,0))</f>
        <v>0.4</v>
      </c>
      <c r="Y134" s="14">
        <f>INDEX(SystemParamValues,MATCH("HigherRate",ParamNames,0),MATCH($B$2,SystemNames,0))</f>
        <v>0.4</v>
      </c>
      <c r="Z134" s="14">
        <f>INDEX(SystemParamValues,MATCH("MTROnPATaper",ParamNames,0),MATCH($B$2,SystemNames,0))</f>
        <v>0.6</v>
      </c>
      <c r="AA134" s="14">
        <f>INDEX(SystemParamValues,MATCH("MTROnPATaper",ParamNames,0),MATCH($B$2,SystemNames,0))</f>
        <v>0.6</v>
      </c>
      <c r="AB134" s="14">
        <f>INDEX(SystemParamValues,MATCH("MTROnPATaper",ParamNames,0),MATCH($B$2,SystemNames,0))</f>
        <v>0.6</v>
      </c>
      <c r="AC134" s="14">
        <f>INDEX(SystemParamValues,MATCH("MTROnPATaper",ParamNames,0),MATCH($B$2,SystemNames,0))</f>
        <v>0.6</v>
      </c>
      <c r="AD134" s="14">
        <f>INDEX(SystemParamValues,MATCH("MTROnPATaper",ParamNames,0),MATCH($B$2,SystemNames,0))</f>
        <v>0.6</v>
      </c>
      <c r="AE134" s="14">
        <f>INDEX(SystemParamValues,MATCH("MTROnPATaper",ParamNames,0),MATCH($B$2,SystemNames,0))</f>
        <v>0.6</v>
      </c>
      <c r="AF134" s="14">
        <f>INDEX(SystemParamValues,MATCH("MTROnPATaper",ParamNames,0),MATCH($B$2,SystemNames,0))</f>
        <v>0.6</v>
      </c>
      <c r="AG134" s="14">
        <f>INDEX(SystemParamValues,MATCH("MTROnPATaper",ParamNames,0),MATCH($B$2,SystemNames,0))</f>
        <v>0.6</v>
      </c>
      <c r="AH134" s="14">
        <f t="shared" ref="AH134:AM134" si="16">INDEX(SystemParamValues,MATCH("AdditionalRate",ParamNames,0),MATCH($B$2,SystemNames,0))</f>
        <v>0.45</v>
      </c>
      <c r="AI134" s="14">
        <f t="shared" si="16"/>
        <v>0.45</v>
      </c>
      <c r="AJ134" s="14">
        <f t="shared" si="16"/>
        <v>0.45</v>
      </c>
      <c r="AK134" s="14">
        <f t="shared" si="16"/>
        <v>0.45</v>
      </c>
      <c r="AL134" s="14">
        <f t="shared" si="16"/>
        <v>0.45</v>
      </c>
      <c r="AM134" s="14">
        <f t="shared" si="16"/>
        <v>0.45</v>
      </c>
      <c r="AN134" s="14">
        <f>INDEX(SystemParamValues,MATCH("AdditionalRate",ParamNames,0),MATCH($B$2,SystemNames,0))</f>
        <v>0.45</v>
      </c>
      <c r="AO134" s="14">
        <f>INDEX(SystemParamValues,MATCH("AdditionalRate",ParamNames,0),MATCH($B$2,SystemNames,0))</f>
        <v>0.45</v>
      </c>
      <c r="AP134" s="14">
        <f t="shared" ref="AP134:AW134" si="17">INDEX(SystemParamValues,MATCH("PensCredTaperRate",ParamNames,0),MATCH($B$2,SystemNames,0))</f>
        <v>0.4</v>
      </c>
      <c r="AQ134" s="14">
        <f t="shared" si="17"/>
        <v>0.4</v>
      </c>
      <c r="AR134" s="14">
        <f t="shared" si="17"/>
        <v>0.4</v>
      </c>
      <c r="AS134" s="14">
        <f t="shared" si="17"/>
        <v>0.4</v>
      </c>
      <c r="AT134" s="14">
        <f t="shared" si="17"/>
        <v>0.4</v>
      </c>
      <c r="AU134" s="14">
        <f t="shared" si="17"/>
        <v>0.4</v>
      </c>
      <c r="AV134" s="14">
        <f t="shared" si="17"/>
        <v>0.4</v>
      </c>
      <c r="AW134" s="14">
        <f t="shared" si="17"/>
        <v>0.4</v>
      </c>
    </row>
    <row r="135" spans="1:49">
      <c r="A135" s="7" t="s">
        <v>3</v>
      </c>
      <c r="B135" s="14">
        <v>1</v>
      </c>
      <c r="C135" s="14">
        <v>1</v>
      </c>
      <c r="D135" s="14">
        <v>1</v>
      </c>
      <c r="E135" s="14">
        <v>1</v>
      </c>
      <c r="F135" s="14">
        <v>1</v>
      </c>
      <c r="G135" s="14">
        <v>1</v>
      </c>
      <c r="H135" s="14">
        <v>1</v>
      </c>
      <c r="I135" s="14">
        <v>1</v>
      </c>
      <c r="J135" s="14">
        <v>1</v>
      </c>
      <c r="K135" s="14">
        <v>1</v>
      </c>
      <c r="L135" s="14">
        <v>1</v>
      </c>
      <c r="M135" s="14">
        <v>1</v>
      </c>
      <c r="N135" s="14">
        <v>1</v>
      </c>
      <c r="O135" s="14">
        <v>1</v>
      </c>
      <c r="P135" s="14">
        <v>1</v>
      </c>
      <c r="Q135" s="14">
        <v>1</v>
      </c>
      <c r="R135" s="14">
        <v>1</v>
      </c>
      <c r="S135" s="14">
        <v>1</v>
      </c>
      <c r="T135" s="14">
        <v>1</v>
      </c>
      <c r="U135" s="14">
        <v>1</v>
      </c>
      <c r="V135" s="14">
        <v>1</v>
      </c>
      <c r="W135" s="14">
        <v>1</v>
      </c>
      <c r="X135" s="14">
        <v>1</v>
      </c>
      <c r="Y135" s="14">
        <v>1</v>
      </c>
      <c r="Z135" s="14">
        <v>1</v>
      </c>
      <c r="AA135" s="14">
        <v>1</v>
      </c>
      <c r="AB135" s="14">
        <v>1</v>
      </c>
      <c r="AC135" s="14">
        <v>1</v>
      </c>
      <c r="AD135" s="14">
        <v>1</v>
      </c>
      <c r="AE135" s="14">
        <v>1</v>
      </c>
      <c r="AF135" s="14">
        <v>1</v>
      </c>
      <c r="AG135" s="14">
        <v>1</v>
      </c>
      <c r="AH135" s="14">
        <v>1</v>
      </c>
      <c r="AI135" s="14">
        <v>1</v>
      </c>
      <c r="AJ135" s="14">
        <v>1</v>
      </c>
      <c r="AK135" s="14">
        <v>1</v>
      </c>
      <c r="AL135" s="14">
        <v>1</v>
      </c>
      <c r="AM135" s="14">
        <v>1</v>
      </c>
      <c r="AN135" s="14">
        <v>1</v>
      </c>
      <c r="AO135" s="14">
        <v>1</v>
      </c>
      <c r="AP135" s="14">
        <v>1</v>
      </c>
      <c r="AQ135" s="14">
        <v>1</v>
      </c>
      <c r="AR135" s="14">
        <v>1</v>
      </c>
      <c r="AS135" s="14">
        <v>1</v>
      </c>
      <c r="AT135" s="14">
        <v>1</v>
      </c>
      <c r="AU135" s="14">
        <v>1</v>
      </c>
      <c r="AV135" s="14">
        <v>1</v>
      </c>
      <c r="AW135" s="14">
        <v>1</v>
      </c>
    </row>
    <row r="136" spans="1:49">
      <c r="A136" s="7" t="s">
        <v>251</v>
      </c>
      <c r="B136" s="1">
        <f>1</f>
        <v>1</v>
      </c>
      <c r="C136" s="1">
        <f>1</f>
        <v>1</v>
      </c>
      <c r="D136" s="1">
        <f>1</f>
        <v>1</v>
      </c>
      <c r="E136" s="1">
        <f>1</f>
        <v>1</v>
      </c>
      <c r="F136" s="1">
        <f>1</f>
        <v>1</v>
      </c>
      <c r="G136" s="1">
        <f>1</f>
        <v>1</v>
      </c>
      <c r="H136" s="1">
        <f>1</f>
        <v>1</v>
      </c>
      <c r="I136" s="1">
        <f>1</f>
        <v>1</v>
      </c>
      <c r="J136" s="1">
        <f>1</f>
        <v>1</v>
      </c>
      <c r="K136" s="1">
        <f>1</f>
        <v>1</v>
      </c>
      <c r="L136" s="1">
        <f>1</f>
        <v>1</v>
      </c>
      <c r="M136" s="1">
        <f>1</f>
        <v>1</v>
      </c>
      <c r="N136" s="1">
        <f>1</f>
        <v>1</v>
      </c>
      <c r="O136" s="1">
        <f>1</f>
        <v>1</v>
      </c>
      <c r="P136" s="1">
        <f>1</f>
        <v>1</v>
      </c>
      <c r="Q136" s="1">
        <f>1</f>
        <v>1</v>
      </c>
      <c r="R136" s="1">
        <f>1</f>
        <v>1</v>
      </c>
      <c r="S136" s="1">
        <f>1</f>
        <v>1</v>
      </c>
      <c r="T136" s="1">
        <f>1</f>
        <v>1</v>
      </c>
      <c r="U136" s="1">
        <f>1</f>
        <v>1</v>
      </c>
      <c r="V136" s="1">
        <f>1</f>
        <v>1</v>
      </c>
      <c r="W136" s="1">
        <f>1</f>
        <v>1</v>
      </c>
      <c r="X136" s="1">
        <f>1</f>
        <v>1</v>
      </c>
      <c r="Y136" s="1">
        <f>1</f>
        <v>1</v>
      </c>
      <c r="Z136" s="1">
        <f>1</f>
        <v>1</v>
      </c>
      <c r="AA136" s="1">
        <f>1</f>
        <v>1</v>
      </c>
      <c r="AB136" s="1">
        <f>1</f>
        <v>1</v>
      </c>
      <c r="AC136" s="1">
        <f>1</f>
        <v>1</v>
      </c>
      <c r="AD136" s="1">
        <f>1</f>
        <v>1</v>
      </c>
      <c r="AE136" s="1">
        <f>1</f>
        <v>1</v>
      </c>
      <c r="AF136" s="1">
        <f>1</f>
        <v>1</v>
      </c>
      <c r="AG136" s="1">
        <f>1</f>
        <v>1</v>
      </c>
      <c r="AH136" s="1">
        <f>1</f>
        <v>1</v>
      </c>
      <c r="AI136" s="1">
        <f>1</f>
        <v>1</v>
      </c>
      <c r="AJ136" s="1">
        <f>1</f>
        <v>1</v>
      </c>
      <c r="AK136" s="1">
        <f>1</f>
        <v>1</v>
      </c>
      <c r="AL136" s="1">
        <f>1</f>
        <v>1</v>
      </c>
      <c r="AM136" s="1">
        <f>1</f>
        <v>1</v>
      </c>
      <c r="AN136" s="1">
        <f>1</f>
        <v>1</v>
      </c>
      <c r="AO136" s="1">
        <f>1</f>
        <v>1</v>
      </c>
      <c r="AP136" s="1">
        <f>1</f>
        <v>1</v>
      </c>
      <c r="AQ136" s="1">
        <f>1</f>
        <v>1</v>
      </c>
      <c r="AR136" s="1">
        <f>1</f>
        <v>1</v>
      </c>
      <c r="AS136" s="1">
        <f>1</f>
        <v>1</v>
      </c>
      <c r="AT136" s="1">
        <f>1</f>
        <v>1</v>
      </c>
      <c r="AU136" s="1">
        <f>1</f>
        <v>1</v>
      </c>
      <c r="AV136" s="1">
        <f>1</f>
        <v>1</v>
      </c>
      <c r="AW136" s="1">
        <f>1</f>
        <v>1</v>
      </c>
    </row>
    <row r="137" spans="1:49">
      <c r="A137" s="7" t="s">
        <v>250</v>
      </c>
      <c r="B137" s="1">
        <f t="shared" ref="B137:I137" si="18">((1+$B$3)*(1+$B$4))-1</f>
        <v>5.0599999999999978E-2</v>
      </c>
      <c r="C137" s="1">
        <f t="shared" si="18"/>
        <v>5.0599999999999978E-2</v>
      </c>
      <c r="D137" s="1">
        <f t="shared" si="18"/>
        <v>5.0599999999999978E-2</v>
      </c>
      <c r="E137" s="1">
        <f t="shared" si="18"/>
        <v>5.0599999999999978E-2</v>
      </c>
      <c r="F137" s="1">
        <f t="shared" si="18"/>
        <v>5.0599999999999978E-2</v>
      </c>
      <c r="G137" s="1">
        <f t="shared" si="18"/>
        <v>5.0599999999999978E-2</v>
      </c>
      <c r="H137" s="1">
        <f t="shared" si="18"/>
        <v>5.0599999999999978E-2</v>
      </c>
      <c r="I137" s="1">
        <f t="shared" si="18"/>
        <v>5.0599999999999978E-2</v>
      </c>
      <c r="J137" s="1">
        <f t="shared" ref="J137:AW137" si="19">((1+$B$3)*(1+$B$4))-1</f>
        <v>5.0599999999999978E-2</v>
      </c>
      <c r="K137" s="1">
        <f t="shared" si="19"/>
        <v>5.0599999999999978E-2</v>
      </c>
      <c r="L137" s="1">
        <f t="shared" si="19"/>
        <v>5.0599999999999978E-2</v>
      </c>
      <c r="M137" s="1">
        <f t="shared" si="19"/>
        <v>5.0599999999999978E-2</v>
      </c>
      <c r="N137" s="1">
        <f t="shared" si="19"/>
        <v>5.0599999999999978E-2</v>
      </c>
      <c r="O137" s="1">
        <f t="shared" si="19"/>
        <v>5.0599999999999978E-2</v>
      </c>
      <c r="P137" s="1">
        <f t="shared" si="19"/>
        <v>5.0599999999999978E-2</v>
      </c>
      <c r="Q137" s="1">
        <f t="shared" si="19"/>
        <v>5.0599999999999978E-2</v>
      </c>
      <c r="R137" s="1">
        <f t="shared" si="19"/>
        <v>5.0599999999999978E-2</v>
      </c>
      <c r="S137" s="1">
        <f t="shared" si="19"/>
        <v>5.0599999999999978E-2</v>
      </c>
      <c r="T137" s="1">
        <f t="shared" si="19"/>
        <v>5.0599999999999978E-2</v>
      </c>
      <c r="U137" s="1">
        <f t="shared" si="19"/>
        <v>5.0599999999999978E-2</v>
      </c>
      <c r="V137" s="1">
        <f t="shared" si="19"/>
        <v>5.0599999999999978E-2</v>
      </c>
      <c r="W137" s="1">
        <f t="shared" si="19"/>
        <v>5.0599999999999978E-2</v>
      </c>
      <c r="X137" s="1">
        <f t="shared" si="19"/>
        <v>5.0599999999999978E-2</v>
      </c>
      <c r="Y137" s="1">
        <f t="shared" si="19"/>
        <v>5.0599999999999978E-2</v>
      </c>
      <c r="Z137" s="1">
        <f t="shared" si="19"/>
        <v>5.0599999999999978E-2</v>
      </c>
      <c r="AA137" s="1">
        <f t="shared" si="19"/>
        <v>5.0599999999999978E-2</v>
      </c>
      <c r="AB137" s="1">
        <f t="shared" si="19"/>
        <v>5.0599999999999978E-2</v>
      </c>
      <c r="AC137" s="1">
        <f t="shared" si="19"/>
        <v>5.0599999999999978E-2</v>
      </c>
      <c r="AD137" s="1">
        <f t="shared" si="19"/>
        <v>5.0599999999999978E-2</v>
      </c>
      <c r="AE137" s="1">
        <f t="shared" si="19"/>
        <v>5.0599999999999978E-2</v>
      </c>
      <c r="AF137" s="1">
        <f t="shared" si="19"/>
        <v>5.0599999999999978E-2</v>
      </c>
      <c r="AG137" s="1">
        <f t="shared" si="19"/>
        <v>5.0599999999999978E-2</v>
      </c>
      <c r="AH137" s="1">
        <f t="shared" si="19"/>
        <v>5.0599999999999978E-2</v>
      </c>
      <c r="AI137" s="1">
        <f t="shared" si="19"/>
        <v>5.0599999999999978E-2</v>
      </c>
      <c r="AJ137" s="1">
        <f t="shared" si="19"/>
        <v>5.0599999999999978E-2</v>
      </c>
      <c r="AK137" s="1">
        <f t="shared" si="19"/>
        <v>5.0599999999999978E-2</v>
      </c>
      <c r="AL137" s="1">
        <f t="shared" si="19"/>
        <v>5.0599999999999978E-2</v>
      </c>
      <c r="AM137" s="1">
        <f t="shared" si="19"/>
        <v>5.0599999999999978E-2</v>
      </c>
      <c r="AN137" s="1">
        <f t="shared" si="19"/>
        <v>5.0599999999999978E-2</v>
      </c>
      <c r="AO137" s="1">
        <f t="shared" si="19"/>
        <v>5.0599999999999978E-2</v>
      </c>
      <c r="AP137" s="1">
        <f t="shared" si="19"/>
        <v>5.0599999999999978E-2</v>
      </c>
      <c r="AQ137" s="1">
        <f t="shared" si="19"/>
        <v>5.0599999999999978E-2</v>
      </c>
      <c r="AR137" s="1">
        <f t="shared" si="19"/>
        <v>5.0599999999999978E-2</v>
      </c>
      <c r="AS137" s="1">
        <f t="shared" si="19"/>
        <v>5.0599999999999978E-2</v>
      </c>
      <c r="AT137" s="1">
        <f t="shared" si="19"/>
        <v>5.0599999999999978E-2</v>
      </c>
      <c r="AU137" s="1">
        <f t="shared" si="19"/>
        <v>5.0599999999999978E-2</v>
      </c>
      <c r="AV137" s="1">
        <f t="shared" si="19"/>
        <v>5.0599999999999978E-2</v>
      </c>
      <c r="AW137" s="1">
        <f t="shared" si="19"/>
        <v>5.0599999999999978E-2</v>
      </c>
    </row>
    <row r="138" spans="1:49">
      <c r="A138" s="7" t="s">
        <v>254</v>
      </c>
      <c r="B138" s="1">
        <f t="shared" ref="B138:I138" si="20">B136*((1+B137)^B135)</f>
        <v>1.0506</v>
      </c>
      <c r="C138" s="1">
        <f t="shared" si="20"/>
        <v>1.0506</v>
      </c>
      <c r="D138" s="1">
        <f t="shared" si="20"/>
        <v>1.0506</v>
      </c>
      <c r="E138" s="1">
        <f t="shared" si="20"/>
        <v>1.0506</v>
      </c>
      <c r="F138" s="1">
        <f t="shared" si="20"/>
        <v>1.0506</v>
      </c>
      <c r="G138" s="1">
        <f t="shared" si="20"/>
        <v>1.0506</v>
      </c>
      <c r="H138" s="1">
        <f t="shared" si="20"/>
        <v>1.0506</v>
      </c>
      <c r="I138" s="1">
        <f t="shared" si="20"/>
        <v>1.0506</v>
      </c>
      <c r="J138" s="1">
        <f t="shared" ref="J138:AW138" si="21">J136*((1+J137)^J135)</f>
        <v>1.0506</v>
      </c>
      <c r="K138" s="1">
        <f t="shared" si="21"/>
        <v>1.0506</v>
      </c>
      <c r="L138" s="1">
        <f t="shared" si="21"/>
        <v>1.0506</v>
      </c>
      <c r="M138" s="1">
        <f t="shared" si="21"/>
        <v>1.0506</v>
      </c>
      <c r="N138" s="1">
        <f t="shared" si="21"/>
        <v>1.0506</v>
      </c>
      <c r="O138" s="1">
        <f t="shared" si="21"/>
        <v>1.0506</v>
      </c>
      <c r="P138" s="1">
        <f t="shared" si="21"/>
        <v>1.0506</v>
      </c>
      <c r="Q138" s="1">
        <f t="shared" si="21"/>
        <v>1.0506</v>
      </c>
      <c r="R138" s="1">
        <f t="shared" si="21"/>
        <v>1.0506</v>
      </c>
      <c r="S138" s="1">
        <f t="shared" si="21"/>
        <v>1.0506</v>
      </c>
      <c r="T138" s="1">
        <f t="shared" si="21"/>
        <v>1.0506</v>
      </c>
      <c r="U138" s="1">
        <f t="shared" si="21"/>
        <v>1.0506</v>
      </c>
      <c r="V138" s="1">
        <f t="shared" si="21"/>
        <v>1.0506</v>
      </c>
      <c r="W138" s="1">
        <f t="shared" si="21"/>
        <v>1.0506</v>
      </c>
      <c r="X138" s="1">
        <f t="shared" si="21"/>
        <v>1.0506</v>
      </c>
      <c r="Y138" s="1">
        <f t="shared" si="21"/>
        <v>1.0506</v>
      </c>
      <c r="Z138" s="1">
        <f t="shared" si="21"/>
        <v>1.0506</v>
      </c>
      <c r="AA138" s="1">
        <f t="shared" si="21"/>
        <v>1.0506</v>
      </c>
      <c r="AB138" s="1">
        <f t="shared" si="21"/>
        <v>1.0506</v>
      </c>
      <c r="AC138" s="1">
        <f t="shared" si="21"/>
        <v>1.0506</v>
      </c>
      <c r="AD138" s="1">
        <f t="shared" si="21"/>
        <v>1.0506</v>
      </c>
      <c r="AE138" s="1">
        <f t="shared" si="21"/>
        <v>1.0506</v>
      </c>
      <c r="AF138" s="1">
        <f t="shared" si="21"/>
        <v>1.0506</v>
      </c>
      <c r="AG138" s="1">
        <f t="shared" si="21"/>
        <v>1.0506</v>
      </c>
      <c r="AH138" s="1">
        <f t="shared" si="21"/>
        <v>1.0506</v>
      </c>
      <c r="AI138" s="1">
        <f t="shared" si="21"/>
        <v>1.0506</v>
      </c>
      <c r="AJ138" s="1">
        <f t="shared" si="21"/>
        <v>1.0506</v>
      </c>
      <c r="AK138" s="1">
        <f t="shared" si="21"/>
        <v>1.0506</v>
      </c>
      <c r="AL138" s="1">
        <f t="shared" si="21"/>
        <v>1.0506</v>
      </c>
      <c r="AM138" s="1">
        <f t="shared" si="21"/>
        <v>1.0506</v>
      </c>
      <c r="AN138" s="1">
        <f t="shared" si="21"/>
        <v>1.0506</v>
      </c>
      <c r="AO138" s="1">
        <f t="shared" si="21"/>
        <v>1.0506</v>
      </c>
      <c r="AP138" s="1">
        <f t="shared" si="21"/>
        <v>1.0506</v>
      </c>
      <c r="AQ138" s="1">
        <f t="shared" si="21"/>
        <v>1.0506</v>
      </c>
      <c r="AR138" s="1">
        <f t="shared" si="21"/>
        <v>1.0506</v>
      </c>
      <c r="AS138" s="1">
        <f t="shared" si="21"/>
        <v>1.0506</v>
      </c>
      <c r="AT138" s="1">
        <f t="shared" si="21"/>
        <v>1.0506</v>
      </c>
      <c r="AU138" s="1">
        <f t="shared" si="21"/>
        <v>1.0506</v>
      </c>
      <c r="AV138" s="1">
        <f t="shared" si="21"/>
        <v>1.0506</v>
      </c>
      <c r="AW138" s="1">
        <f t="shared" si="21"/>
        <v>1.0506</v>
      </c>
    </row>
    <row r="139" spans="1:49">
      <c r="A139" s="7" t="s">
        <v>258</v>
      </c>
      <c r="B139" s="1">
        <f t="shared" ref="B139:I139" si="22">B138</f>
        <v>1.0506</v>
      </c>
      <c r="C139" s="1">
        <f t="shared" si="22"/>
        <v>1.0506</v>
      </c>
      <c r="D139" s="1">
        <f t="shared" si="22"/>
        <v>1.0506</v>
      </c>
      <c r="E139" s="1">
        <f t="shared" si="22"/>
        <v>1.0506</v>
      </c>
      <c r="F139" s="1">
        <f t="shared" si="22"/>
        <v>1.0506</v>
      </c>
      <c r="G139" s="1">
        <f t="shared" si="22"/>
        <v>1.0506</v>
      </c>
      <c r="H139" s="1">
        <f t="shared" si="22"/>
        <v>1.0506</v>
      </c>
      <c r="I139" s="1">
        <f t="shared" si="22"/>
        <v>1.0506</v>
      </c>
      <c r="J139" s="1">
        <f t="shared" ref="J139:AW139" si="23">J138</f>
        <v>1.0506</v>
      </c>
      <c r="K139" s="1">
        <f t="shared" si="23"/>
        <v>1.0506</v>
      </c>
      <c r="L139" s="1">
        <f t="shared" si="23"/>
        <v>1.0506</v>
      </c>
      <c r="M139" s="1">
        <f t="shared" si="23"/>
        <v>1.0506</v>
      </c>
      <c r="N139" s="1">
        <f t="shared" si="23"/>
        <v>1.0506</v>
      </c>
      <c r="O139" s="1">
        <f t="shared" si="23"/>
        <v>1.0506</v>
      </c>
      <c r="P139" s="1">
        <f t="shared" si="23"/>
        <v>1.0506</v>
      </c>
      <c r="Q139" s="1">
        <f t="shared" si="23"/>
        <v>1.0506</v>
      </c>
      <c r="R139" s="1">
        <f t="shared" si="23"/>
        <v>1.0506</v>
      </c>
      <c r="S139" s="1">
        <f t="shared" si="23"/>
        <v>1.0506</v>
      </c>
      <c r="T139" s="1">
        <f t="shared" si="23"/>
        <v>1.0506</v>
      </c>
      <c r="U139" s="1">
        <f t="shared" si="23"/>
        <v>1.0506</v>
      </c>
      <c r="V139" s="1">
        <f t="shared" si="23"/>
        <v>1.0506</v>
      </c>
      <c r="W139" s="1">
        <f t="shared" si="23"/>
        <v>1.0506</v>
      </c>
      <c r="X139" s="1">
        <f t="shared" si="23"/>
        <v>1.0506</v>
      </c>
      <c r="Y139" s="1">
        <f t="shared" si="23"/>
        <v>1.0506</v>
      </c>
      <c r="Z139" s="1">
        <f t="shared" si="23"/>
        <v>1.0506</v>
      </c>
      <c r="AA139" s="1">
        <f t="shared" si="23"/>
        <v>1.0506</v>
      </c>
      <c r="AB139" s="1">
        <f t="shared" si="23"/>
        <v>1.0506</v>
      </c>
      <c r="AC139" s="1">
        <f t="shared" si="23"/>
        <v>1.0506</v>
      </c>
      <c r="AD139" s="1">
        <f t="shared" si="23"/>
        <v>1.0506</v>
      </c>
      <c r="AE139" s="1">
        <f t="shared" si="23"/>
        <v>1.0506</v>
      </c>
      <c r="AF139" s="1">
        <f t="shared" si="23"/>
        <v>1.0506</v>
      </c>
      <c r="AG139" s="1">
        <f t="shared" si="23"/>
        <v>1.0506</v>
      </c>
      <c r="AH139" s="1">
        <f t="shared" si="23"/>
        <v>1.0506</v>
      </c>
      <c r="AI139" s="1">
        <f t="shared" si="23"/>
        <v>1.0506</v>
      </c>
      <c r="AJ139" s="1">
        <f t="shared" si="23"/>
        <v>1.0506</v>
      </c>
      <c r="AK139" s="1">
        <f t="shared" si="23"/>
        <v>1.0506</v>
      </c>
      <c r="AL139" s="1">
        <f t="shared" si="23"/>
        <v>1.0506</v>
      </c>
      <c r="AM139" s="1">
        <f t="shared" si="23"/>
        <v>1.0506</v>
      </c>
      <c r="AN139" s="1">
        <f t="shared" si="23"/>
        <v>1.0506</v>
      </c>
      <c r="AO139" s="1">
        <f t="shared" si="23"/>
        <v>1.0506</v>
      </c>
      <c r="AP139" s="1">
        <f t="shared" si="23"/>
        <v>1.0506</v>
      </c>
      <c r="AQ139" s="1">
        <f t="shared" si="23"/>
        <v>1.0506</v>
      </c>
      <c r="AR139" s="1">
        <f t="shared" si="23"/>
        <v>1.0506</v>
      </c>
      <c r="AS139" s="1">
        <f t="shared" si="23"/>
        <v>1.0506</v>
      </c>
      <c r="AT139" s="1">
        <f t="shared" si="23"/>
        <v>1.0506</v>
      </c>
      <c r="AU139" s="1">
        <f t="shared" si="23"/>
        <v>1.0506</v>
      </c>
      <c r="AV139" s="1">
        <f t="shared" si="23"/>
        <v>1.0506</v>
      </c>
      <c r="AW139" s="1">
        <f t="shared" si="23"/>
        <v>1.0506</v>
      </c>
    </row>
    <row r="140" spans="1:49">
      <c r="A140" s="7" t="s">
        <v>253</v>
      </c>
      <c r="B140" s="1">
        <f t="shared" ref="B140:I140" si="24">1/(1-B133)</f>
        <v>1</v>
      </c>
      <c r="C140" s="1">
        <f t="shared" si="24"/>
        <v>1.25</v>
      </c>
      <c r="D140" s="1">
        <f t="shared" si="24"/>
        <v>1.6666666666666667</v>
      </c>
      <c r="E140" s="1">
        <f t="shared" si="24"/>
        <v>2.031034202615972</v>
      </c>
      <c r="F140" s="1">
        <f t="shared" si="24"/>
        <v>2.3746200607902739</v>
      </c>
      <c r="G140" s="1">
        <f t="shared" si="24"/>
        <v>2.5</v>
      </c>
      <c r="H140" s="1">
        <f t="shared" si="24"/>
        <v>1.8181818181818181</v>
      </c>
      <c r="I140" s="1">
        <f t="shared" si="24"/>
        <v>2.5641025641025639</v>
      </c>
      <c r="J140" s="1">
        <f t="shared" ref="J140:AW140" si="25">1/(1-J133)</f>
        <v>1</v>
      </c>
      <c r="K140" s="1">
        <f t="shared" si="25"/>
        <v>1.25</v>
      </c>
      <c r="L140" s="1">
        <f t="shared" si="25"/>
        <v>1.6666666666666667</v>
      </c>
      <c r="M140" s="1">
        <f t="shared" si="25"/>
        <v>2.031034202615972</v>
      </c>
      <c r="N140" s="1">
        <f t="shared" si="25"/>
        <v>2.3746200607902739</v>
      </c>
      <c r="O140" s="1">
        <f t="shared" si="25"/>
        <v>2.5</v>
      </c>
      <c r="P140" s="1">
        <f t="shared" si="25"/>
        <v>1.8181818181818181</v>
      </c>
      <c r="Q140" s="1">
        <f t="shared" si="25"/>
        <v>2.5641025641025639</v>
      </c>
      <c r="R140" s="1">
        <f t="shared" si="25"/>
        <v>1</v>
      </c>
      <c r="S140" s="1">
        <f t="shared" si="25"/>
        <v>1.25</v>
      </c>
      <c r="T140" s="1">
        <f t="shared" si="25"/>
        <v>1.6666666666666667</v>
      </c>
      <c r="U140" s="1">
        <f t="shared" si="25"/>
        <v>2.031034202615972</v>
      </c>
      <c r="V140" s="1">
        <f t="shared" si="25"/>
        <v>2.3746200607902739</v>
      </c>
      <c r="W140" s="1">
        <f t="shared" si="25"/>
        <v>2.5</v>
      </c>
      <c r="X140" s="1">
        <f t="shared" si="25"/>
        <v>1.8181818181818181</v>
      </c>
      <c r="Y140" s="1">
        <f t="shared" si="25"/>
        <v>2.5641025641025639</v>
      </c>
      <c r="Z140" s="1">
        <f t="shared" si="25"/>
        <v>1</v>
      </c>
      <c r="AA140" s="1">
        <f t="shared" si="25"/>
        <v>1.25</v>
      </c>
      <c r="AB140" s="1">
        <f t="shared" si="25"/>
        <v>1.6666666666666667</v>
      </c>
      <c r="AC140" s="1">
        <f t="shared" si="25"/>
        <v>2.031034202615972</v>
      </c>
      <c r="AD140" s="1">
        <f t="shared" si="25"/>
        <v>2.3746200607902739</v>
      </c>
      <c r="AE140" s="1">
        <f t="shared" si="25"/>
        <v>2.5</v>
      </c>
      <c r="AF140" s="1">
        <f t="shared" si="25"/>
        <v>1.8181818181818181</v>
      </c>
      <c r="AG140" s="1">
        <f t="shared" si="25"/>
        <v>2.5641025641025639</v>
      </c>
      <c r="AH140" s="1">
        <f t="shared" si="25"/>
        <v>1</v>
      </c>
      <c r="AI140" s="1">
        <f t="shared" si="25"/>
        <v>1.25</v>
      </c>
      <c r="AJ140" s="1">
        <f t="shared" si="25"/>
        <v>1.6666666666666667</v>
      </c>
      <c r="AK140" s="1">
        <f t="shared" si="25"/>
        <v>2.031034202615972</v>
      </c>
      <c r="AL140" s="1">
        <f t="shared" si="25"/>
        <v>2.3746200607902739</v>
      </c>
      <c r="AM140" s="1">
        <f t="shared" si="25"/>
        <v>2.5</v>
      </c>
      <c r="AN140" s="1">
        <f t="shared" si="25"/>
        <v>1.8181818181818181</v>
      </c>
      <c r="AO140" s="1">
        <f t="shared" si="25"/>
        <v>2.5641025641025639</v>
      </c>
      <c r="AP140" s="1">
        <f t="shared" si="25"/>
        <v>1</v>
      </c>
      <c r="AQ140" s="1">
        <f t="shared" si="25"/>
        <v>1.25</v>
      </c>
      <c r="AR140" s="1">
        <f t="shared" si="25"/>
        <v>1.6666666666666667</v>
      </c>
      <c r="AS140" s="1">
        <f t="shared" si="25"/>
        <v>2.031034202615972</v>
      </c>
      <c r="AT140" s="1">
        <f t="shared" si="25"/>
        <v>2.3746200607902739</v>
      </c>
      <c r="AU140" s="1">
        <f t="shared" si="25"/>
        <v>2.5</v>
      </c>
      <c r="AV140" s="1">
        <f t="shared" si="25"/>
        <v>1.8181818181818181</v>
      </c>
      <c r="AW140" s="1">
        <f t="shared" si="25"/>
        <v>2.5641025641025639</v>
      </c>
    </row>
    <row r="141" spans="1:49">
      <c r="A141" s="7" t="s">
        <v>11</v>
      </c>
      <c r="B141" s="1">
        <f t="shared" ref="B141:I141" si="26">((1+$B$3)*(1+$B$4))-1</f>
        <v>5.0599999999999978E-2</v>
      </c>
      <c r="C141" s="1">
        <f t="shared" si="26"/>
        <v>5.0599999999999978E-2</v>
      </c>
      <c r="D141" s="1">
        <f t="shared" si="26"/>
        <v>5.0599999999999978E-2</v>
      </c>
      <c r="E141" s="1">
        <f t="shared" si="26"/>
        <v>5.0599999999999978E-2</v>
      </c>
      <c r="F141" s="1">
        <f t="shared" si="26"/>
        <v>5.0599999999999978E-2</v>
      </c>
      <c r="G141" s="1">
        <f t="shared" si="26"/>
        <v>5.0599999999999978E-2</v>
      </c>
      <c r="H141" s="1">
        <f t="shared" si="26"/>
        <v>5.0599999999999978E-2</v>
      </c>
      <c r="I141" s="1">
        <f t="shared" si="26"/>
        <v>5.0599999999999978E-2</v>
      </c>
      <c r="J141" s="1">
        <f t="shared" ref="J141:AW141" si="27">((1+$B$3)*(1+$B$4))-1</f>
        <v>5.0599999999999978E-2</v>
      </c>
      <c r="K141" s="1">
        <f t="shared" si="27"/>
        <v>5.0599999999999978E-2</v>
      </c>
      <c r="L141" s="1">
        <f t="shared" si="27"/>
        <v>5.0599999999999978E-2</v>
      </c>
      <c r="M141" s="1">
        <f t="shared" si="27"/>
        <v>5.0599999999999978E-2</v>
      </c>
      <c r="N141" s="1">
        <f t="shared" si="27"/>
        <v>5.0599999999999978E-2</v>
      </c>
      <c r="O141" s="1">
        <f t="shared" si="27"/>
        <v>5.0599999999999978E-2</v>
      </c>
      <c r="P141" s="1">
        <f t="shared" si="27"/>
        <v>5.0599999999999978E-2</v>
      </c>
      <c r="Q141" s="1">
        <f t="shared" si="27"/>
        <v>5.0599999999999978E-2</v>
      </c>
      <c r="R141" s="1">
        <f t="shared" si="27"/>
        <v>5.0599999999999978E-2</v>
      </c>
      <c r="S141" s="1">
        <f t="shared" si="27"/>
        <v>5.0599999999999978E-2</v>
      </c>
      <c r="T141" s="1">
        <f t="shared" si="27"/>
        <v>5.0599999999999978E-2</v>
      </c>
      <c r="U141" s="1">
        <f t="shared" si="27"/>
        <v>5.0599999999999978E-2</v>
      </c>
      <c r="V141" s="1">
        <f t="shared" si="27"/>
        <v>5.0599999999999978E-2</v>
      </c>
      <c r="W141" s="1">
        <f t="shared" si="27"/>
        <v>5.0599999999999978E-2</v>
      </c>
      <c r="X141" s="1">
        <f t="shared" si="27"/>
        <v>5.0599999999999978E-2</v>
      </c>
      <c r="Y141" s="1">
        <f t="shared" si="27"/>
        <v>5.0599999999999978E-2</v>
      </c>
      <c r="Z141" s="1">
        <f t="shared" si="27"/>
        <v>5.0599999999999978E-2</v>
      </c>
      <c r="AA141" s="1">
        <f t="shared" si="27"/>
        <v>5.0599999999999978E-2</v>
      </c>
      <c r="AB141" s="1">
        <f t="shared" si="27"/>
        <v>5.0599999999999978E-2</v>
      </c>
      <c r="AC141" s="1">
        <f t="shared" si="27"/>
        <v>5.0599999999999978E-2</v>
      </c>
      <c r="AD141" s="1">
        <f t="shared" si="27"/>
        <v>5.0599999999999978E-2</v>
      </c>
      <c r="AE141" s="1">
        <f t="shared" si="27"/>
        <v>5.0599999999999978E-2</v>
      </c>
      <c r="AF141" s="1">
        <f t="shared" si="27"/>
        <v>5.0599999999999978E-2</v>
      </c>
      <c r="AG141" s="1">
        <f t="shared" si="27"/>
        <v>5.0599999999999978E-2</v>
      </c>
      <c r="AH141" s="1">
        <f t="shared" si="27"/>
        <v>5.0599999999999978E-2</v>
      </c>
      <c r="AI141" s="1">
        <f t="shared" si="27"/>
        <v>5.0599999999999978E-2</v>
      </c>
      <c r="AJ141" s="1">
        <f t="shared" si="27"/>
        <v>5.0599999999999978E-2</v>
      </c>
      <c r="AK141" s="1">
        <f t="shared" si="27"/>
        <v>5.0599999999999978E-2</v>
      </c>
      <c r="AL141" s="1">
        <f t="shared" si="27"/>
        <v>5.0599999999999978E-2</v>
      </c>
      <c r="AM141" s="1">
        <f t="shared" si="27"/>
        <v>5.0599999999999978E-2</v>
      </c>
      <c r="AN141" s="1">
        <f t="shared" si="27"/>
        <v>5.0599999999999978E-2</v>
      </c>
      <c r="AO141" s="1">
        <f t="shared" si="27"/>
        <v>5.0599999999999978E-2</v>
      </c>
      <c r="AP141" s="1">
        <f t="shared" si="27"/>
        <v>5.0599999999999978E-2</v>
      </c>
      <c r="AQ141" s="1">
        <f t="shared" si="27"/>
        <v>5.0599999999999978E-2</v>
      </c>
      <c r="AR141" s="1">
        <f t="shared" si="27"/>
        <v>5.0599999999999978E-2</v>
      </c>
      <c r="AS141" s="1">
        <f t="shared" si="27"/>
        <v>5.0599999999999978E-2</v>
      </c>
      <c r="AT141" s="1">
        <f t="shared" si="27"/>
        <v>5.0599999999999978E-2</v>
      </c>
      <c r="AU141" s="1">
        <f t="shared" si="27"/>
        <v>5.0599999999999978E-2</v>
      </c>
      <c r="AV141" s="1">
        <f t="shared" si="27"/>
        <v>5.0599999999999978E-2</v>
      </c>
      <c r="AW141" s="1">
        <f t="shared" si="27"/>
        <v>5.0599999999999978E-2</v>
      </c>
    </row>
    <row r="142" spans="1:49">
      <c r="A142" s="7" t="s">
        <v>255</v>
      </c>
      <c r="B142" s="1">
        <f t="shared" ref="B142:I142" si="28">B140*((1+B141)^(B135))</f>
        <v>1.0506</v>
      </c>
      <c r="C142" s="1">
        <f t="shared" si="28"/>
        <v>1.31325</v>
      </c>
      <c r="D142" s="1">
        <f t="shared" si="28"/>
        <v>1.7510000000000001</v>
      </c>
      <c r="E142" s="1">
        <f t="shared" si="28"/>
        <v>2.1338045332683402</v>
      </c>
      <c r="F142" s="1">
        <f t="shared" si="28"/>
        <v>2.4947758358662617</v>
      </c>
      <c r="G142" s="1">
        <f t="shared" si="28"/>
        <v>2.6265000000000001</v>
      </c>
      <c r="H142" s="1">
        <f t="shared" si="28"/>
        <v>1.910181818181818</v>
      </c>
      <c r="I142" s="1">
        <f t="shared" si="28"/>
        <v>2.6938461538461533</v>
      </c>
      <c r="J142" s="1">
        <f t="shared" ref="J142:AW142" si="29">J140*((1+J141)^(J135))</f>
        <v>1.0506</v>
      </c>
      <c r="K142" s="1">
        <f t="shared" si="29"/>
        <v>1.31325</v>
      </c>
      <c r="L142" s="1">
        <f t="shared" si="29"/>
        <v>1.7510000000000001</v>
      </c>
      <c r="M142" s="1">
        <f t="shared" si="29"/>
        <v>2.1338045332683402</v>
      </c>
      <c r="N142" s="1">
        <f t="shared" si="29"/>
        <v>2.4947758358662617</v>
      </c>
      <c r="O142" s="1">
        <f t="shared" si="29"/>
        <v>2.6265000000000001</v>
      </c>
      <c r="P142" s="1">
        <f t="shared" si="29"/>
        <v>1.910181818181818</v>
      </c>
      <c r="Q142" s="1">
        <f t="shared" si="29"/>
        <v>2.6938461538461533</v>
      </c>
      <c r="R142" s="1">
        <f t="shared" si="29"/>
        <v>1.0506</v>
      </c>
      <c r="S142" s="1">
        <f t="shared" si="29"/>
        <v>1.31325</v>
      </c>
      <c r="T142" s="1">
        <f t="shared" si="29"/>
        <v>1.7510000000000001</v>
      </c>
      <c r="U142" s="1">
        <f t="shared" si="29"/>
        <v>2.1338045332683402</v>
      </c>
      <c r="V142" s="1">
        <f t="shared" si="29"/>
        <v>2.4947758358662617</v>
      </c>
      <c r="W142" s="1">
        <f t="shared" si="29"/>
        <v>2.6265000000000001</v>
      </c>
      <c r="X142" s="1">
        <f t="shared" si="29"/>
        <v>1.910181818181818</v>
      </c>
      <c r="Y142" s="1">
        <f t="shared" si="29"/>
        <v>2.6938461538461533</v>
      </c>
      <c r="Z142" s="1">
        <f t="shared" si="29"/>
        <v>1.0506</v>
      </c>
      <c r="AA142" s="1">
        <f t="shared" si="29"/>
        <v>1.31325</v>
      </c>
      <c r="AB142" s="1">
        <f t="shared" si="29"/>
        <v>1.7510000000000001</v>
      </c>
      <c r="AC142" s="1">
        <f t="shared" si="29"/>
        <v>2.1338045332683402</v>
      </c>
      <c r="AD142" s="1">
        <f t="shared" si="29"/>
        <v>2.4947758358662617</v>
      </c>
      <c r="AE142" s="1">
        <f t="shared" si="29"/>
        <v>2.6265000000000001</v>
      </c>
      <c r="AF142" s="1">
        <f t="shared" si="29"/>
        <v>1.910181818181818</v>
      </c>
      <c r="AG142" s="1">
        <f t="shared" si="29"/>
        <v>2.6938461538461533</v>
      </c>
      <c r="AH142" s="1">
        <f t="shared" si="29"/>
        <v>1.0506</v>
      </c>
      <c r="AI142" s="1">
        <f t="shared" si="29"/>
        <v>1.31325</v>
      </c>
      <c r="AJ142" s="1">
        <f t="shared" si="29"/>
        <v>1.7510000000000001</v>
      </c>
      <c r="AK142" s="1">
        <f t="shared" si="29"/>
        <v>2.1338045332683402</v>
      </c>
      <c r="AL142" s="1">
        <f t="shared" si="29"/>
        <v>2.4947758358662617</v>
      </c>
      <c r="AM142" s="1">
        <f t="shared" si="29"/>
        <v>2.6265000000000001</v>
      </c>
      <c r="AN142" s="1">
        <f t="shared" si="29"/>
        <v>1.910181818181818</v>
      </c>
      <c r="AO142" s="1">
        <f t="shared" si="29"/>
        <v>2.6938461538461533</v>
      </c>
      <c r="AP142" s="1">
        <f t="shared" si="29"/>
        <v>1.0506</v>
      </c>
      <c r="AQ142" s="1">
        <f t="shared" si="29"/>
        <v>1.31325</v>
      </c>
      <c r="AR142" s="1">
        <f t="shared" si="29"/>
        <v>1.7510000000000001</v>
      </c>
      <c r="AS142" s="1">
        <f t="shared" si="29"/>
        <v>2.1338045332683402</v>
      </c>
      <c r="AT142" s="1">
        <f t="shared" si="29"/>
        <v>2.4947758358662617</v>
      </c>
      <c r="AU142" s="1">
        <f t="shared" si="29"/>
        <v>2.6265000000000001</v>
      </c>
      <c r="AV142" s="1">
        <f t="shared" si="29"/>
        <v>1.910181818181818</v>
      </c>
      <c r="AW142" s="1">
        <f t="shared" si="29"/>
        <v>2.6938461538461533</v>
      </c>
    </row>
    <row r="143" spans="1:49">
      <c r="A143" s="7" t="s">
        <v>259</v>
      </c>
      <c r="B143" s="1">
        <f t="shared" ref="B143:I143" si="30">B142*(1-B134*(1-$B$8))</f>
        <v>1.0506</v>
      </c>
      <c r="C143" s="1">
        <f t="shared" si="30"/>
        <v>1.31325</v>
      </c>
      <c r="D143" s="1">
        <f t="shared" si="30"/>
        <v>1.7510000000000001</v>
      </c>
      <c r="E143" s="1">
        <f t="shared" si="30"/>
        <v>2.1338045332683402</v>
      </c>
      <c r="F143" s="1">
        <f t="shared" si="30"/>
        <v>2.4947758358662617</v>
      </c>
      <c r="G143" s="1">
        <f t="shared" si="30"/>
        <v>2.6265000000000001</v>
      </c>
      <c r="H143" s="1">
        <f t="shared" si="30"/>
        <v>1.910181818181818</v>
      </c>
      <c r="I143" s="1">
        <f t="shared" si="30"/>
        <v>2.6938461538461533</v>
      </c>
      <c r="J143" s="1">
        <f t="shared" ref="J143:AW143" si="31">J142*(1-J134*(1-$B$8))</f>
        <v>0.89300999999999997</v>
      </c>
      <c r="K143" s="1">
        <f t="shared" si="31"/>
        <v>1.1162624999999999</v>
      </c>
      <c r="L143" s="1">
        <f t="shared" si="31"/>
        <v>1.4883500000000001</v>
      </c>
      <c r="M143" s="1">
        <f t="shared" si="31"/>
        <v>1.8137338532780891</v>
      </c>
      <c r="N143" s="1">
        <f t="shared" si="31"/>
        <v>2.1205594604863225</v>
      </c>
      <c r="O143" s="1">
        <f t="shared" si="31"/>
        <v>2.2325249999999999</v>
      </c>
      <c r="P143" s="1">
        <f t="shared" si="31"/>
        <v>1.6236545454545452</v>
      </c>
      <c r="Q143" s="1">
        <f t="shared" si="31"/>
        <v>2.2897692307692301</v>
      </c>
      <c r="R143" s="1">
        <f t="shared" si="31"/>
        <v>0.73541999999999996</v>
      </c>
      <c r="S143" s="1">
        <f t="shared" si="31"/>
        <v>0.91927499999999995</v>
      </c>
      <c r="T143" s="1">
        <f t="shared" si="31"/>
        <v>1.2257</v>
      </c>
      <c r="U143" s="1">
        <f t="shared" si="31"/>
        <v>1.493663173287838</v>
      </c>
      <c r="V143" s="1">
        <f t="shared" si="31"/>
        <v>1.746343085106383</v>
      </c>
      <c r="W143" s="1">
        <f t="shared" si="31"/>
        <v>1.8385499999999999</v>
      </c>
      <c r="X143" s="1">
        <f t="shared" si="31"/>
        <v>1.3371272727272725</v>
      </c>
      <c r="Y143" s="1">
        <f t="shared" si="31"/>
        <v>1.8856923076923071</v>
      </c>
      <c r="Z143" s="1">
        <f t="shared" si="31"/>
        <v>0.57783000000000007</v>
      </c>
      <c r="AA143" s="1">
        <f t="shared" si="31"/>
        <v>0.72228750000000008</v>
      </c>
      <c r="AB143" s="1">
        <f t="shared" si="31"/>
        <v>0.96305000000000018</v>
      </c>
      <c r="AC143" s="1">
        <f t="shared" si="31"/>
        <v>1.1735924932975872</v>
      </c>
      <c r="AD143" s="1">
        <f t="shared" si="31"/>
        <v>1.372126709726444</v>
      </c>
      <c r="AE143" s="1">
        <f t="shared" si="31"/>
        <v>1.4445750000000002</v>
      </c>
      <c r="AF143" s="1">
        <f t="shared" si="31"/>
        <v>1.0506</v>
      </c>
      <c r="AG143" s="1">
        <f t="shared" si="31"/>
        <v>1.4816153846153846</v>
      </c>
      <c r="AH143" s="1">
        <f t="shared" si="31"/>
        <v>0.69602249999999999</v>
      </c>
      <c r="AI143" s="1">
        <f t="shared" si="31"/>
        <v>0.87002812500000004</v>
      </c>
      <c r="AJ143" s="1">
        <f t="shared" si="31"/>
        <v>1.1600375000000001</v>
      </c>
      <c r="AK143" s="1">
        <f t="shared" si="31"/>
        <v>1.4136455032902753</v>
      </c>
      <c r="AL143" s="1">
        <f t="shared" si="31"/>
        <v>1.6527889912613984</v>
      </c>
      <c r="AM143" s="1">
        <f t="shared" si="31"/>
        <v>1.7400562500000001</v>
      </c>
      <c r="AN143" s="1">
        <f t="shared" si="31"/>
        <v>1.2654954545454544</v>
      </c>
      <c r="AO143" s="1">
        <f t="shared" si="31"/>
        <v>1.7846730769230765</v>
      </c>
      <c r="AP143" s="1">
        <f t="shared" si="31"/>
        <v>0.73541999999999996</v>
      </c>
      <c r="AQ143" s="1">
        <f t="shared" si="31"/>
        <v>0.91927499999999995</v>
      </c>
      <c r="AR143" s="1">
        <f t="shared" si="31"/>
        <v>1.2257</v>
      </c>
      <c r="AS143" s="1">
        <f t="shared" si="31"/>
        <v>1.493663173287838</v>
      </c>
      <c r="AT143" s="1">
        <f t="shared" si="31"/>
        <v>1.746343085106383</v>
      </c>
      <c r="AU143" s="1">
        <f t="shared" si="31"/>
        <v>1.8385499999999999</v>
      </c>
      <c r="AV143" s="1">
        <f t="shared" si="31"/>
        <v>1.3371272727272725</v>
      </c>
      <c r="AW143" s="1">
        <f t="shared" si="31"/>
        <v>1.8856923076923071</v>
      </c>
    </row>
    <row r="144" spans="1:49">
      <c r="A144" s="7" t="s">
        <v>256</v>
      </c>
      <c r="B144" s="1">
        <f t="shared" ref="B144:I144" si="32">B143/((1+$B$4)^B135)</f>
        <v>1.03</v>
      </c>
      <c r="C144" s="1">
        <f t="shared" si="32"/>
        <v>1.2875000000000001</v>
      </c>
      <c r="D144" s="1">
        <f t="shared" si="32"/>
        <v>1.7166666666666668</v>
      </c>
      <c r="E144" s="1">
        <f t="shared" si="32"/>
        <v>2.091965228694451</v>
      </c>
      <c r="F144" s="1">
        <f t="shared" si="32"/>
        <v>2.4458586626139822</v>
      </c>
      <c r="G144" s="1">
        <f t="shared" si="32"/>
        <v>2.5750000000000002</v>
      </c>
      <c r="H144" s="1">
        <f t="shared" si="32"/>
        <v>1.8727272727272726</v>
      </c>
      <c r="I144" s="1">
        <f t="shared" si="32"/>
        <v>2.6410256410256405</v>
      </c>
      <c r="J144" s="1">
        <f t="shared" ref="J144:AW144" si="33">J143/((1+$B$4)^J135)</f>
        <v>0.87549999999999994</v>
      </c>
      <c r="K144" s="1">
        <f t="shared" si="33"/>
        <v>1.0943749999999999</v>
      </c>
      <c r="L144" s="1">
        <f t="shared" si="33"/>
        <v>1.4591666666666667</v>
      </c>
      <c r="M144" s="1">
        <f t="shared" si="33"/>
        <v>1.7781704443902835</v>
      </c>
      <c r="N144" s="1">
        <f t="shared" si="33"/>
        <v>2.0789798632218845</v>
      </c>
      <c r="O144" s="1">
        <f t="shared" si="33"/>
        <v>2.1887499999999998</v>
      </c>
      <c r="P144" s="1">
        <f t="shared" si="33"/>
        <v>1.5918181818181816</v>
      </c>
      <c r="Q144" s="1">
        <f t="shared" si="33"/>
        <v>2.244871794871794</v>
      </c>
      <c r="R144" s="1">
        <f t="shared" si="33"/>
        <v>0.72099999999999997</v>
      </c>
      <c r="S144" s="1">
        <f t="shared" si="33"/>
        <v>0.90124999999999988</v>
      </c>
      <c r="T144" s="1">
        <f t="shared" si="33"/>
        <v>1.2016666666666667</v>
      </c>
      <c r="U144" s="1">
        <f t="shared" si="33"/>
        <v>1.4643756600861157</v>
      </c>
      <c r="V144" s="1">
        <f t="shared" si="33"/>
        <v>1.7121010638297873</v>
      </c>
      <c r="W144" s="1">
        <f t="shared" si="33"/>
        <v>1.8024999999999998</v>
      </c>
      <c r="X144" s="1">
        <f t="shared" si="33"/>
        <v>1.3109090909090906</v>
      </c>
      <c r="Y144" s="1">
        <f t="shared" si="33"/>
        <v>1.8487179487179481</v>
      </c>
      <c r="Z144" s="1">
        <f t="shared" si="33"/>
        <v>0.5665</v>
      </c>
      <c r="AA144" s="1">
        <f t="shared" si="33"/>
        <v>0.70812500000000012</v>
      </c>
      <c r="AB144" s="1">
        <f t="shared" si="33"/>
        <v>0.94416666666666682</v>
      </c>
      <c r="AC144" s="1">
        <f t="shared" si="33"/>
        <v>1.1505808757819482</v>
      </c>
      <c r="AD144" s="1">
        <f t="shared" si="33"/>
        <v>1.3452222644376901</v>
      </c>
      <c r="AE144" s="1">
        <f t="shared" si="33"/>
        <v>1.4162500000000002</v>
      </c>
      <c r="AF144" s="1">
        <f t="shared" si="33"/>
        <v>1.03</v>
      </c>
      <c r="AG144" s="1">
        <f t="shared" si="33"/>
        <v>1.4525641025641025</v>
      </c>
      <c r="AH144" s="1">
        <f t="shared" si="33"/>
        <v>0.68237499999999995</v>
      </c>
      <c r="AI144" s="1">
        <f t="shared" si="33"/>
        <v>0.85296875000000005</v>
      </c>
      <c r="AJ144" s="1">
        <f t="shared" si="33"/>
        <v>1.1372916666666666</v>
      </c>
      <c r="AK144" s="1">
        <f t="shared" si="33"/>
        <v>1.3859269640100738</v>
      </c>
      <c r="AL144" s="1">
        <f t="shared" si="33"/>
        <v>1.6203813639817632</v>
      </c>
      <c r="AM144" s="1">
        <f t="shared" si="33"/>
        <v>1.7059375000000001</v>
      </c>
      <c r="AN144" s="1">
        <f t="shared" si="33"/>
        <v>1.240681818181818</v>
      </c>
      <c r="AO144" s="1">
        <f t="shared" si="33"/>
        <v>1.7496794871794867</v>
      </c>
      <c r="AP144" s="1">
        <f t="shared" si="33"/>
        <v>0.72099999999999997</v>
      </c>
      <c r="AQ144" s="1">
        <f t="shared" si="33"/>
        <v>0.90124999999999988</v>
      </c>
      <c r="AR144" s="1">
        <f t="shared" si="33"/>
        <v>1.2016666666666667</v>
      </c>
      <c r="AS144" s="1">
        <f t="shared" si="33"/>
        <v>1.4643756600861157</v>
      </c>
      <c r="AT144" s="1">
        <f t="shared" si="33"/>
        <v>1.7121010638297873</v>
      </c>
      <c r="AU144" s="1">
        <f t="shared" si="33"/>
        <v>1.8024999999999998</v>
      </c>
      <c r="AV144" s="1">
        <f t="shared" si="33"/>
        <v>1.3109090909090906</v>
      </c>
      <c r="AW144" s="1">
        <f t="shared" si="33"/>
        <v>1.8487179487179481</v>
      </c>
    </row>
    <row r="145" spans="1:49">
      <c r="A145" s="7" t="s">
        <v>12</v>
      </c>
      <c r="B145" s="1">
        <f t="shared" ref="B145:I145" si="34">B144^(1/B135)-1</f>
        <v>3.0000000000000027E-2</v>
      </c>
      <c r="C145" s="1">
        <f t="shared" si="34"/>
        <v>0.28750000000000009</v>
      </c>
      <c r="D145" s="1">
        <f t="shared" si="34"/>
        <v>0.71666666666666679</v>
      </c>
      <c r="E145" s="1">
        <f t="shared" si="34"/>
        <v>1.091965228694451</v>
      </c>
      <c r="F145" s="1">
        <f t="shared" si="34"/>
        <v>1.4458586626139822</v>
      </c>
      <c r="G145" s="1">
        <f t="shared" si="34"/>
        <v>1.5750000000000002</v>
      </c>
      <c r="H145" s="1">
        <f t="shared" si="34"/>
        <v>0.87272727272727257</v>
      </c>
      <c r="I145" s="1">
        <f t="shared" si="34"/>
        <v>1.6410256410256405</v>
      </c>
      <c r="J145" s="1">
        <f t="shared" ref="J145:AW145" si="35">J144^(1/J135)-1</f>
        <v>-0.12450000000000006</v>
      </c>
      <c r="K145" s="1">
        <f t="shared" si="35"/>
        <v>9.4374999999999876E-2</v>
      </c>
      <c r="L145" s="1">
        <f t="shared" si="35"/>
        <v>0.45916666666666672</v>
      </c>
      <c r="M145" s="1">
        <f t="shared" si="35"/>
        <v>0.77817044439028349</v>
      </c>
      <c r="N145" s="1">
        <f t="shared" si="35"/>
        <v>1.0789798632218845</v>
      </c>
      <c r="O145" s="1">
        <f t="shared" si="35"/>
        <v>1.1887499999999998</v>
      </c>
      <c r="P145" s="1">
        <f t="shared" si="35"/>
        <v>0.59181818181818158</v>
      </c>
      <c r="Q145" s="1">
        <f t="shared" si="35"/>
        <v>1.244871794871794</v>
      </c>
      <c r="R145" s="1">
        <f t="shared" si="35"/>
        <v>-0.27900000000000003</v>
      </c>
      <c r="S145" s="1">
        <f t="shared" si="35"/>
        <v>-9.8750000000000115E-2</v>
      </c>
      <c r="T145" s="1">
        <f t="shared" si="35"/>
        <v>0.20166666666666666</v>
      </c>
      <c r="U145" s="1">
        <f t="shared" si="35"/>
        <v>0.46437566008611575</v>
      </c>
      <c r="V145" s="1">
        <f t="shared" si="35"/>
        <v>0.71210106382978733</v>
      </c>
      <c r="W145" s="1">
        <f t="shared" si="35"/>
        <v>0.80249999999999977</v>
      </c>
      <c r="X145" s="1">
        <f t="shared" si="35"/>
        <v>0.31090909090909058</v>
      </c>
      <c r="Y145" s="1">
        <f t="shared" si="35"/>
        <v>0.84871794871794815</v>
      </c>
      <c r="Z145" s="1">
        <f t="shared" si="35"/>
        <v>-0.4335</v>
      </c>
      <c r="AA145" s="1">
        <f t="shared" si="35"/>
        <v>-0.29187499999999988</v>
      </c>
      <c r="AB145" s="1">
        <f t="shared" si="35"/>
        <v>-5.5833333333333179E-2</v>
      </c>
      <c r="AC145" s="1">
        <f t="shared" si="35"/>
        <v>0.15058087578194823</v>
      </c>
      <c r="AD145" s="1">
        <f t="shared" si="35"/>
        <v>0.34522226443769011</v>
      </c>
      <c r="AE145" s="1">
        <f t="shared" si="35"/>
        <v>0.41625000000000023</v>
      </c>
      <c r="AF145" s="1">
        <f t="shared" si="35"/>
        <v>3.0000000000000027E-2</v>
      </c>
      <c r="AG145" s="1">
        <f t="shared" si="35"/>
        <v>0.45256410256410251</v>
      </c>
      <c r="AH145" s="1">
        <f t="shared" si="35"/>
        <v>-0.31762500000000005</v>
      </c>
      <c r="AI145" s="1">
        <f t="shared" si="35"/>
        <v>-0.14703124999999995</v>
      </c>
      <c r="AJ145" s="1">
        <f t="shared" si="35"/>
        <v>0.13729166666666659</v>
      </c>
      <c r="AK145" s="1">
        <f t="shared" si="35"/>
        <v>0.38592696401007376</v>
      </c>
      <c r="AL145" s="1">
        <f t="shared" si="35"/>
        <v>0.62038136398176325</v>
      </c>
      <c r="AM145" s="1">
        <f t="shared" si="35"/>
        <v>0.70593750000000011</v>
      </c>
      <c r="AN145" s="1">
        <f t="shared" si="35"/>
        <v>0.240681818181818</v>
      </c>
      <c r="AO145" s="1">
        <f t="shared" si="35"/>
        <v>0.74967948717948674</v>
      </c>
      <c r="AP145" s="1">
        <f t="shared" si="35"/>
        <v>-0.27900000000000003</v>
      </c>
      <c r="AQ145" s="1">
        <f t="shared" si="35"/>
        <v>-9.8750000000000115E-2</v>
      </c>
      <c r="AR145" s="1">
        <f t="shared" si="35"/>
        <v>0.20166666666666666</v>
      </c>
      <c r="AS145" s="1">
        <f t="shared" si="35"/>
        <v>0.46437566008611575</v>
      </c>
      <c r="AT145" s="1">
        <f t="shared" si="35"/>
        <v>0.71210106382978733</v>
      </c>
      <c r="AU145" s="1">
        <f t="shared" si="35"/>
        <v>0.80249999999999977</v>
      </c>
      <c r="AV145" s="1">
        <f t="shared" si="35"/>
        <v>0.31090909090909058</v>
      </c>
      <c r="AW145" s="1">
        <f t="shared" si="35"/>
        <v>0.84871794871794815</v>
      </c>
    </row>
    <row r="146" spans="1:49">
      <c r="A146" s="7" t="s">
        <v>5</v>
      </c>
      <c r="B146" s="1">
        <f t="shared" ref="B146:I146" si="36">$B$3-B145</f>
        <v>-2.7755575615628914E-17</v>
      </c>
      <c r="C146" s="1">
        <f t="shared" si="36"/>
        <v>-0.25750000000000006</v>
      </c>
      <c r="D146" s="1">
        <f t="shared" si="36"/>
        <v>-0.68666666666666676</v>
      </c>
      <c r="E146" s="1">
        <f t="shared" si="36"/>
        <v>-1.061965228694451</v>
      </c>
      <c r="F146" s="1">
        <f t="shared" si="36"/>
        <v>-1.4158586626139822</v>
      </c>
      <c r="G146" s="1">
        <f t="shared" si="36"/>
        <v>-1.5450000000000002</v>
      </c>
      <c r="H146" s="1">
        <f t="shared" si="36"/>
        <v>-0.84272727272727255</v>
      </c>
      <c r="I146" s="1">
        <f t="shared" si="36"/>
        <v>-1.6110256410256405</v>
      </c>
      <c r="J146" s="1">
        <f t="shared" ref="J146:AW146" si="37">$B$3-J145</f>
        <v>0.15450000000000005</v>
      </c>
      <c r="K146" s="1">
        <f t="shared" si="37"/>
        <v>-6.4374999999999877E-2</v>
      </c>
      <c r="L146" s="1">
        <f t="shared" si="37"/>
        <v>-0.4291666666666667</v>
      </c>
      <c r="M146" s="1">
        <f t="shared" si="37"/>
        <v>-0.74817044439028346</v>
      </c>
      <c r="N146" s="1">
        <f t="shared" si="37"/>
        <v>-1.0489798632218845</v>
      </c>
      <c r="O146" s="1">
        <f t="shared" si="37"/>
        <v>-1.1587499999999997</v>
      </c>
      <c r="P146" s="1">
        <f t="shared" si="37"/>
        <v>-0.56181818181818155</v>
      </c>
      <c r="Q146" s="1">
        <f t="shared" si="37"/>
        <v>-1.214871794871794</v>
      </c>
      <c r="R146" s="1">
        <f t="shared" si="37"/>
        <v>0.30900000000000005</v>
      </c>
      <c r="S146" s="1">
        <f t="shared" si="37"/>
        <v>0.12875000000000011</v>
      </c>
      <c r="T146" s="1">
        <f t="shared" si="37"/>
        <v>-0.17166666666666666</v>
      </c>
      <c r="U146" s="1">
        <f t="shared" si="37"/>
        <v>-0.43437566008611572</v>
      </c>
      <c r="V146" s="1">
        <f t="shared" si="37"/>
        <v>-0.6821010638297873</v>
      </c>
      <c r="W146" s="1">
        <f t="shared" si="37"/>
        <v>-0.77249999999999974</v>
      </c>
      <c r="X146" s="1">
        <f t="shared" si="37"/>
        <v>-0.28090909090909055</v>
      </c>
      <c r="Y146" s="1">
        <f t="shared" si="37"/>
        <v>-0.81871794871794812</v>
      </c>
      <c r="Z146" s="1">
        <f t="shared" si="37"/>
        <v>0.46350000000000002</v>
      </c>
      <c r="AA146" s="1">
        <f t="shared" si="37"/>
        <v>0.32187499999999991</v>
      </c>
      <c r="AB146" s="1">
        <f t="shared" si="37"/>
        <v>8.5833333333333178E-2</v>
      </c>
      <c r="AC146" s="1">
        <f t="shared" si="37"/>
        <v>-0.12058087578194823</v>
      </c>
      <c r="AD146" s="1">
        <f t="shared" si="37"/>
        <v>-0.31522226443769008</v>
      </c>
      <c r="AE146" s="1">
        <f t="shared" si="37"/>
        <v>-0.3862500000000002</v>
      </c>
      <c r="AF146" s="1">
        <f t="shared" si="37"/>
        <v>-2.7755575615628914E-17</v>
      </c>
      <c r="AG146" s="1">
        <f t="shared" si="37"/>
        <v>-0.42256410256410248</v>
      </c>
      <c r="AH146" s="1">
        <f t="shared" si="37"/>
        <v>0.34762500000000007</v>
      </c>
      <c r="AI146" s="1">
        <f t="shared" si="37"/>
        <v>0.17703124999999995</v>
      </c>
      <c r="AJ146" s="1">
        <f t="shared" si="37"/>
        <v>-0.10729166666666659</v>
      </c>
      <c r="AK146" s="1">
        <f t="shared" si="37"/>
        <v>-0.35592696401007373</v>
      </c>
      <c r="AL146" s="1">
        <f t="shared" si="37"/>
        <v>-0.59038136398176322</v>
      </c>
      <c r="AM146" s="1">
        <f t="shared" si="37"/>
        <v>-0.67593750000000008</v>
      </c>
      <c r="AN146" s="1">
        <f t="shared" si="37"/>
        <v>-0.210681818181818</v>
      </c>
      <c r="AO146" s="1">
        <f t="shared" si="37"/>
        <v>-0.71967948717948671</v>
      </c>
      <c r="AP146" s="1">
        <f t="shared" si="37"/>
        <v>0.30900000000000005</v>
      </c>
      <c r="AQ146" s="1">
        <f t="shared" si="37"/>
        <v>0.12875000000000011</v>
      </c>
      <c r="AR146" s="1">
        <f t="shared" si="37"/>
        <v>-0.17166666666666666</v>
      </c>
      <c r="AS146" s="1">
        <f t="shared" si="37"/>
        <v>-0.43437566008611572</v>
      </c>
      <c r="AT146" s="1">
        <f t="shared" si="37"/>
        <v>-0.6821010638297873</v>
      </c>
      <c r="AU146" s="1">
        <f t="shared" si="37"/>
        <v>-0.77249999999999974</v>
      </c>
      <c r="AV146" s="1">
        <f t="shared" si="37"/>
        <v>-0.28090909090909055</v>
      </c>
      <c r="AW146" s="1">
        <f t="shared" si="37"/>
        <v>-0.81871794871794812</v>
      </c>
    </row>
    <row r="147" spans="1:49" s="17" customFormat="1">
      <c r="A147" s="17" t="s">
        <v>6</v>
      </c>
      <c r="B147" s="16">
        <f t="shared" ref="B147:I147" si="38">B146/$B$3</f>
        <v>-9.2518585385429718E-16</v>
      </c>
      <c r="C147" s="16">
        <f t="shared" si="38"/>
        <v>-8.5833333333333357</v>
      </c>
      <c r="D147" s="16">
        <f t="shared" si="38"/>
        <v>-22.888888888888893</v>
      </c>
      <c r="E147" s="16">
        <f t="shared" si="38"/>
        <v>-35.398840956481699</v>
      </c>
      <c r="F147" s="16">
        <f t="shared" si="38"/>
        <v>-47.19528875379941</v>
      </c>
      <c r="G147" s="16">
        <f t="shared" si="38"/>
        <v>-51.500000000000007</v>
      </c>
      <c r="H147" s="16">
        <f t="shared" si="38"/>
        <v>-28.090909090909086</v>
      </c>
      <c r="I147" s="16">
        <f t="shared" si="38"/>
        <v>-53.700854700854684</v>
      </c>
      <c r="J147" s="16">
        <f t="shared" ref="J147:AW147" si="39">J146/$B$3</f>
        <v>5.1500000000000021</v>
      </c>
      <c r="K147" s="17">
        <f t="shared" si="39"/>
        <v>-2.1458333333333295</v>
      </c>
      <c r="L147" s="17">
        <f t="shared" si="39"/>
        <v>-14.305555555555557</v>
      </c>
      <c r="M147" s="17">
        <f t="shared" si="39"/>
        <v>-24.93901481300945</v>
      </c>
      <c r="N147" s="17">
        <f t="shared" si="39"/>
        <v>-34.965995440729486</v>
      </c>
      <c r="O147" s="17">
        <f t="shared" si="39"/>
        <v>-38.624999999999993</v>
      </c>
      <c r="P147" s="17">
        <f t="shared" si="39"/>
        <v>-18.72727272727272</v>
      </c>
      <c r="Q147" s="17">
        <f t="shared" si="39"/>
        <v>-40.495726495726466</v>
      </c>
      <c r="R147" s="17">
        <f t="shared" si="39"/>
        <v>10.300000000000002</v>
      </c>
      <c r="S147" s="17">
        <f t="shared" si="39"/>
        <v>4.2916666666666705</v>
      </c>
      <c r="T147" s="17">
        <f t="shared" si="39"/>
        <v>-5.7222222222222223</v>
      </c>
      <c r="U147" s="17">
        <f t="shared" si="39"/>
        <v>-14.479188669537191</v>
      </c>
      <c r="V147" s="17">
        <f t="shared" si="39"/>
        <v>-22.736702127659576</v>
      </c>
      <c r="W147" s="17">
        <f t="shared" si="39"/>
        <v>-25.749999999999993</v>
      </c>
      <c r="X147" s="17">
        <f t="shared" si="39"/>
        <v>-9.3636363636363527</v>
      </c>
      <c r="Y147" s="17">
        <f t="shared" si="39"/>
        <v>-27.290598290598272</v>
      </c>
      <c r="Z147" s="17">
        <f t="shared" si="39"/>
        <v>15.450000000000001</v>
      </c>
      <c r="AA147" s="17">
        <f t="shared" si="39"/>
        <v>10.729166666666664</v>
      </c>
      <c r="AB147" s="17">
        <f t="shared" si="39"/>
        <v>2.8611111111111058</v>
      </c>
      <c r="AC147" s="17">
        <f t="shared" si="39"/>
        <v>-4.019362526064941</v>
      </c>
      <c r="AD147" s="17">
        <f t="shared" si="39"/>
        <v>-10.50740881458967</v>
      </c>
      <c r="AE147" s="17">
        <f t="shared" si="39"/>
        <v>-12.875000000000007</v>
      </c>
      <c r="AF147" s="17">
        <f t="shared" si="39"/>
        <v>-9.2518585385429718E-16</v>
      </c>
      <c r="AG147" s="17">
        <f t="shared" si="39"/>
        <v>-14.085470085470083</v>
      </c>
      <c r="AH147" s="17">
        <f t="shared" si="39"/>
        <v>11.587500000000002</v>
      </c>
      <c r="AI147" s="17">
        <f t="shared" si="39"/>
        <v>5.9010416666666652</v>
      </c>
      <c r="AJ147" s="17">
        <f t="shared" si="39"/>
        <v>-3.5763888888888866</v>
      </c>
      <c r="AK147" s="17">
        <f t="shared" si="39"/>
        <v>-11.864232133669125</v>
      </c>
      <c r="AL147" s="17">
        <f t="shared" si="39"/>
        <v>-19.679378799392108</v>
      </c>
      <c r="AM147" s="17">
        <f t="shared" si="39"/>
        <v>-22.531250000000004</v>
      </c>
      <c r="AN147" s="17">
        <f t="shared" si="39"/>
        <v>-7.0227272727272672</v>
      </c>
      <c r="AO147" s="17">
        <f t="shared" si="39"/>
        <v>-23.989316239316224</v>
      </c>
      <c r="AP147" s="17">
        <f t="shared" si="39"/>
        <v>10.300000000000002</v>
      </c>
      <c r="AQ147" s="17">
        <f t="shared" si="39"/>
        <v>4.2916666666666705</v>
      </c>
      <c r="AR147" s="17">
        <f t="shared" si="39"/>
        <v>-5.7222222222222223</v>
      </c>
      <c r="AS147" s="17">
        <f t="shared" si="39"/>
        <v>-14.479188669537191</v>
      </c>
      <c r="AT147" s="17">
        <f t="shared" si="39"/>
        <v>-22.736702127659576</v>
      </c>
      <c r="AU147" s="17">
        <f t="shared" si="39"/>
        <v>-25.749999999999993</v>
      </c>
      <c r="AV147" s="17">
        <f t="shared" si="39"/>
        <v>-9.3636363636363527</v>
      </c>
      <c r="AW147" s="17">
        <f t="shared" si="39"/>
        <v>-27.290598290598272</v>
      </c>
    </row>
    <row r="148" spans="1:49" s="17" customFormat="1">
      <c r="A148" s="17" t="s">
        <v>13</v>
      </c>
      <c r="B148" s="18">
        <f>B139/B143*100</f>
        <v>100</v>
      </c>
      <c r="C148" s="18">
        <f t="shared" ref="C148:AW148" si="40">C139/C143*100</f>
        <v>80</v>
      </c>
      <c r="D148" s="18">
        <f t="shared" si="40"/>
        <v>60</v>
      </c>
      <c r="E148" s="18">
        <f t="shared" si="40"/>
        <v>49.236000000000004</v>
      </c>
      <c r="F148" s="18">
        <f t="shared" si="40"/>
        <v>42.111999999999995</v>
      </c>
      <c r="G148" s="18">
        <f t="shared" si="40"/>
        <v>40</v>
      </c>
      <c r="H148" s="18">
        <f t="shared" si="40"/>
        <v>55.000000000000007</v>
      </c>
      <c r="I148" s="18">
        <f t="shared" si="40"/>
        <v>39.000000000000007</v>
      </c>
      <c r="J148" s="18">
        <f t="shared" si="40"/>
        <v>117.64705882352942</v>
      </c>
      <c r="K148" s="17">
        <f t="shared" si="40"/>
        <v>94.117647058823522</v>
      </c>
      <c r="L148" s="17">
        <f t="shared" si="40"/>
        <v>70.588235294117638</v>
      </c>
      <c r="M148" s="17">
        <f t="shared" si="40"/>
        <v>57.924705882352946</v>
      </c>
      <c r="N148" s="17">
        <f t="shared" si="40"/>
        <v>49.543529411764695</v>
      </c>
      <c r="O148" s="17">
        <f t="shared" si="40"/>
        <v>47.058823529411761</v>
      </c>
      <c r="P148" s="17">
        <f t="shared" si="40"/>
        <v>64.705882352941174</v>
      </c>
      <c r="Q148" s="17">
        <f t="shared" si="40"/>
        <v>45.882352941176485</v>
      </c>
      <c r="R148" s="17">
        <f t="shared" si="40"/>
        <v>142.85714285714286</v>
      </c>
      <c r="S148" s="17">
        <f t="shared" si="40"/>
        <v>114.28571428571428</v>
      </c>
      <c r="T148" s="17">
        <f t="shared" si="40"/>
        <v>85.714285714285708</v>
      </c>
      <c r="U148" s="17">
        <f t="shared" si="40"/>
        <v>70.337142857142865</v>
      </c>
      <c r="V148" s="17">
        <f t="shared" si="40"/>
        <v>60.160000000000004</v>
      </c>
      <c r="W148" s="17">
        <f t="shared" si="40"/>
        <v>57.142857142857139</v>
      </c>
      <c r="X148" s="17">
        <f t="shared" si="40"/>
        <v>78.571428571428584</v>
      </c>
      <c r="Y148" s="17">
        <f t="shared" si="40"/>
        <v>55.71428571428573</v>
      </c>
      <c r="Z148" s="17">
        <f t="shared" si="40"/>
        <v>181.81818181818178</v>
      </c>
      <c r="AA148" s="17">
        <f t="shared" si="40"/>
        <v>145.45454545454544</v>
      </c>
      <c r="AB148" s="17">
        <f t="shared" si="40"/>
        <v>109.09090909090907</v>
      </c>
      <c r="AC148" s="17">
        <f t="shared" si="40"/>
        <v>89.519999999999982</v>
      </c>
      <c r="AD148" s="17">
        <f t="shared" si="40"/>
        <v>76.567272727272723</v>
      </c>
      <c r="AE148" s="17">
        <f t="shared" si="40"/>
        <v>72.72727272727272</v>
      </c>
      <c r="AF148" s="17">
        <f t="shared" si="40"/>
        <v>100</v>
      </c>
      <c r="AG148" s="17">
        <f t="shared" si="40"/>
        <v>70.909090909090907</v>
      </c>
      <c r="AH148" s="17">
        <f t="shared" si="40"/>
        <v>150.94339622641508</v>
      </c>
      <c r="AI148" s="17">
        <f t="shared" si="40"/>
        <v>120.75471698113208</v>
      </c>
      <c r="AJ148" s="17">
        <f t="shared" si="40"/>
        <v>90.566037735849051</v>
      </c>
      <c r="AK148" s="17">
        <f t="shared" si="40"/>
        <v>74.318490566037738</v>
      </c>
      <c r="AL148" s="17">
        <f t="shared" si="40"/>
        <v>63.565283018867916</v>
      </c>
      <c r="AM148" s="17">
        <f t="shared" si="40"/>
        <v>60.377358490566039</v>
      </c>
      <c r="AN148" s="17">
        <f t="shared" si="40"/>
        <v>83.018867924528308</v>
      </c>
      <c r="AO148" s="17">
        <f t="shared" si="40"/>
        <v>58.867924528301899</v>
      </c>
      <c r="AP148" s="17">
        <f t="shared" si="40"/>
        <v>142.85714285714286</v>
      </c>
      <c r="AQ148" s="17">
        <f t="shared" si="40"/>
        <v>114.28571428571428</v>
      </c>
      <c r="AR148" s="17">
        <f t="shared" si="40"/>
        <v>85.714285714285708</v>
      </c>
      <c r="AS148" s="17">
        <f t="shared" si="40"/>
        <v>70.337142857142865</v>
      </c>
      <c r="AT148" s="17">
        <f t="shared" si="40"/>
        <v>60.160000000000004</v>
      </c>
      <c r="AU148" s="17">
        <f t="shared" si="40"/>
        <v>57.142857142857139</v>
      </c>
      <c r="AV148" s="17">
        <f t="shared" si="40"/>
        <v>78.571428571428584</v>
      </c>
      <c r="AW148" s="17">
        <f t="shared" si="40"/>
        <v>55.71428571428573</v>
      </c>
    </row>
    <row r="149" spans="1:49">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row>
    <row r="150" spans="1:49">
      <c r="A150" s="7" t="s">
        <v>144</v>
      </c>
    </row>
    <row r="151" spans="1:49">
      <c r="A151" s="7" t="s">
        <v>266</v>
      </c>
      <c r="B151" s="2" t="s">
        <v>73</v>
      </c>
      <c r="C151" s="2" t="s">
        <v>74</v>
      </c>
      <c r="D151" s="2" t="s">
        <v>75</v>
      </c>
      <c r="E151" s="2" t="s">
        <v>76</v>
      </c>
      <c r="F151" s="2" t="s">
        <v>77</v>
      </c>
      <c r="G151" s="2" t="s">
        <v>78</v>
      </c>
      <c r="H151" s="2" t="s">
        <v>79</v>
      </c>
      <c r="I151" s="2" t="s">
        <v>32</v>
      </c>
      <c r="J151" s="2" t="s">
        <v>73</v>
      </c>
      <c r="K151" s="2" t="s">
        <v>74</v>
      </c>
      <c r="L151" s="2" t="s">
        <v>75</v>
      </c>
      <c r="M151" s="2" t="s">
        <v>76</v>
      </c>
      <c r="N151" s="2" t="s">
        <v>77</v>
      </c>
      <c r="O151" s="2" t="s">
        <v>78</v>
      </c>
      <c r="P151" s="2" t="s">
        <v>79</v>
      </c>
      <c r="Q151" s="2" t="s">
        <v>32</v>
      </c>
      <c r="R151" s="2" t="s">
        <v>73</v>
      </c>
      <c r="S151" s="2" t="s">
        <v>74</v>
      </c>
      <c r="T151" s="2" t="s">
        <v>75</v>
      </c>
      <c r="U151" s="2" t="s">
        <v>76</v>
      </c>
      <c r="V151" s="2" t="s">
        <v>77</v>
      </c>
      <c r="W151" s="2" t="s">
        <v>78</v>
      </c>
      <c r="X151" s="2" t="s">
        <v>79</v>
      </c>
      <c r="Y151" s="2" t="s">
        <v>32</v>
      </c>
      <c r="Z151" s="2" t="s">
        <v>73</v>
      </c>
      <c r="AA151" s="2" t="s">
        <v>74</v>
      </c>
      <c r="AB151" s="2" t="s">
        <v>75</v>
      </c>
      <c r="AC151" s="2" t="s">
        <v>76</v>
      </c>
      <c r="AD151" s="2" t="s">
        <v>77</v>
      </c>
      <c r="AE151" s="2" t="s">
        <v>78</v>
      </c>
      <c r="AF151" s="2" t="s">
        <v>79</v>
      </c>
      <c r="AG151" s="2" t="s">
        <v>32</v>
      </c>
      <c r="AH151" s="2" t="s">
        <v>73</v>
      </c>
      <c r="AI151" s="2" t="s">
        <v>74</v>
      </c>
      <c r="AJ151" s="2" t="s">
        <v>75</v>
      </c>
      <c r="AK151" s="2" t="s">
        <v>76</v>
      </c>
      <c r="AL151" s="2" t="s">
        <v>77</v>
      </c>
      <c r="AM151" s="2" t="s">
        <v>78</v>
      </c>
      <c r="AN151" s="2" t="s">
        <v>79</v>
      </c>
      <c r="AO151" s="2" t="s">
        <v>32</v>
      </c>
      <c r="AP151" s="2" t="s">
        <v>73</v>
      </c>
      <c r="AQ151" s="2" t="s">
        <v>74</v>
      </c>
      <c r="AR151" s="2" t="s">
        <v>75</v>
      </c>
      <c r="AS151" s="2" t="s">
        <v>76</v>
      </c>
      <c r="AT151" s="2" t="s">
        <v>77</v>
      </c>
      <c r="AU151" s="2" t="s">
        <v>78</v>
      </c>
      <c r="AV151" s="2" t="s">
        <v>79</v>
      </c>
      <c r="AW151" s="2" t="s">
        <v>32</v>
      </c>
    </row>
    <row r="152" spans="1:49">
      <c r="A152" s="7" t="s">
        <v>267</v>
      </c>
      <c r="B152" s="2" t="s">
        <v>73</v>
      </c>
      <c r="C152" s="2" t="s">
        <v>73</v>
      </c>
      <c r="D152" s="2" t="s">
        <v>73</v>
      </c>
      <c r="E152" s="2" t="s">
        <v>73</v>
      </c>
      <c r="F152" s="2" t="s">
        <v>73</v>
      </c>
      <c r="G152" s="2" t="s">
        <v>73</v>
      </c>
      <c r="H152" s="2" t="s">
        <v>73</v>
      </c>
      <c r="I152" s="2" t="s">
        <v>73</v>
      </c>
      <c r="J152" s="2" t="s">
        <v>74</v>
      </c>
      <c r="K152" s="2" t="s">
        <v>74</v>
      </c>
      <c r="L152" s="2" t="s">
        <v>74</v>
      </c>
      <c r="M152" s="2" t="s">
        <v>74</v>
      </c>
      <c r="N152" s="2" t="s">
        <v>74</v>
      </c>
      <c r="O152" s="2" t="s">
        <v>74</v>
      </c>
      <c r="P152" s="2" t="s">
        <v>74</v>
      </c>
      <c r="Q152" s="2" t="s">
        <v>74</v>
      </c>
      <c r="R152" s="2" t="s">
        <v>75</v>
      </c>
      <c r="S152" s="2" t="s">
        <v>75</v>
      </c>
      <c r="T152" s="2" t="s">
        <v>75</v>
      </c>
      <c r="U152" s="2" t="s">
        <v>75</v>
      </c>
      <c r="V152" s="2" t="s">
        <v>75</v>
      </c>
      <c r="W152" s="2" t="s">
        <v>75</v>
      </c>
      <c r="X152" s="2" t="s">
        <v>75</v>
      </c>
      <c r="Y152" s="2" t="s">
        <v>75</v>
      </c>
      <c r="Z152" s="2" t="s">
        <v>78</v>
      </c>
      <c r="AA152" s="2" t="s">
        <v>78</v>
      </c>
      <c r="AB152" s="2" t="s">
        <v>78</v>
      </c>
      <c r="AC152" s="2" t="s">
        <v>78</v>
      </c>
      <c r="AD152" s="2" t="s">
        <v>78</v>
      </c>
      <c r="AE152" s="2" t="s">
        <v>78</v>
      </c>
      <c r="AF152" s="2" t="s">
        <v>78</v>
      </c>
      <c r="AG152" s="2" t="s">
        <v>78</v>
      </c>
      <c r="AH152" s="2" t="s">
        <v>79</v>
      </c>
      <c r="AI152" s="2" t="s">
        <v>79</v>
      </c>
      <c r="AJ152" s="2" t="s">
        <v>79</v>
      </c>
      <c r="AK152" s="2" t="s">
        <v>79</v>
      </c>
      <c r="AL152" s="2" t="s">
        <v>79</v>
      </c>
      <c r="AM152" s="2" t="s">
        <v>79</v>
      </c>
      <c r="AN152" s="2" t="s">
        <v>79</v>
      </c>
      <c r="AO152" s="2" t="s">
        <v>79</v>
      </c>
      <c r="AP152" s="2" t="s">
        <v>31</v>
      </c>
      <c r="AQ152" s="2" t="s">
        <v>31</v>
      </c>
      <c r="AR152" s="2" t="s">
        <v>31</v>
      </c>
      <c r="AS152" s="2" t="s">
        <v>31</v>
      </c>
      <c r="AT152" s="2" t="s">
        <v>31</v>
      </c>
      <c r="AU152" s="2" t="s">
        <v>31</v>
      </c>
      <c r="AV152" s="2" t="s">
        <v>31</v>
      </c>
      <c r="AW152" s="2" t="s">
        <v>31</v>
      </c>
    </row>
    <row r="153" spans="1:49">
      <c r="A153" s="7" t="s">
        <v>260</v>
      </c>
      <c r="B153" s="40">
        <v>0</v>
      </c>
      <c r="C153" s="14">
        <f>INDEX(SystemParamValues,MATCH("BasicRate",ParamNames,0),MATCH($B$2,SystemNames,0))</f>
        <v>0.2</v>
      </c>
      <c r="D153" s="14">
        <f>INDEX(SystemParamValues,MATCH("HigherRate",ParamNames,0),MATCH($B$2,SystemNames,0))</f>
        <v>0.4</v>
      </c>
      <c r="E153" s="14">
        <f>INDEX(SystemParamValues,MATCH("MTROnCBTaper1Kid",ParamNames,0),MATCH($B$2,SystemNames,0))</f>
        <v>0.50763999999999998</v>
      </c>
      <c r="F153" s="14">
        <f>INDEX(SystemParamValues,MATCH("MTROnCBTaper2Kids",ParamNames,0),MATCH($B$2,SystemNames,0))</f>
        <v>0.57888000000000006</v>
      </c>
      <c r="G153" s="14">
        <f>INDEX(SystemParamValues,MATCH("MTROnPATaper",ParamNames,0),MATCH($B$2,SystemNames,0))</f>
        <v>0.6</v>
      </c>
      <c r="H153" s="14">
        <f>INDEX(SystemParamValues,MATCH("AdditionalRate",ParamNames,0),MATCH($B$2,SystemNames,0))</f>
        <v>0.45</v>
      </c>
      <c r="I153" s="14">
        <f>INDEX(SystemParamValues,MATCH("BasicRate",ParamNames,0),MATCH($B$2,SystemNames,0))+INDEX(SystemParamValues,MATCH("TaxCredTaperRate",ParamNames,0),MATCH($B$2,SystemNames,0))</f>
        <v>0.61</v>
      </c>
      <c r="J153" s="40">
        <v>0</v>
      </c>
      <c r="K153" s="14">
        <f>INDEX(SystemParamValues,MATCH("BasicRate",ParamNames,0),MATCH($B$2,SystemNames,0))</f>
        <v>0.2</v>
      </c>
      <c r="L153" s="14">
        <f>INDEX(SystemParamValues,MATCH("HigherRate",ParamNames,0),MATCH($B$2,SystemNames,0))</f>
        <v>0.4</v>
      </c>
      <c r="M153" s="14">
        <f>INDEX(SystemParamValues,MATCH("MTROnCBTaper1Kid",ParamNames,0),MATCH($B$2,SystemNames,0))</f>
        <v>0.50763999999999998</v>
      </c>
      <c r="N153" s="14">
        <f>INDEX(SystemParamValues,MATCH("MTROnCBTaper2Kids",ParamNames,0),MATCH($B$2,SystemNames,0))</f>
        <v>0.57888000000000006</v>
      </c>
      <c r="O153" s="14">
        <f>INDEX(SystemParamValues,MATCH("MTROnPATaper",ParamNames,0),MATCH($B$2,SystemNames,0))</f>
        <v>0.6</v>
      </c>
      <c r="P153" s="14">
        <f>INDEX(SystemParamValues,MATCH("AdditionalRate",ParamNames,0),MATCH($B$2,SystemNames,0))</f>
        <v>0.45</v>
      </c>
      <c r="Q153" s="14">
        <f>INDEX(SystemParamValues,MATCH("BasicRate",ParamNames,0),MATCH($B$2,SystemNames,0))+INDEX(SystemParamValues,MATCH("TaxCredTaperRate",ParamNames,0),MATCH($B$2,SystemNames,0))</f>
        <v>0.61</v>
      </c>
      <c r="R153" s="40">
        <v>0</v>
      </c>
      <c r="S153" s="14">
        <f>INDEX(SystemParamValues,MATCH("BasicRate",ParamNames,0),MATCH($B$2,SystemNames,0))</f>
        <v>0.2</v>
      </c>
      <c r="T153" s="14">
        <f>INDEX(SystemParamValues,MATCH("HigherRate",ParamNames,0),MATCH($B$2,SystemNames,0))</f>
        <v>0.4</v>
      </c>
      <c r="U153" s="14">
        <f>INDEX(SystemParamValues,MATCH("MTROnCBTaper1Kid",ParamNames,0),MATCH($B$2,SystemNames,0))</f>
        <v>0.50763999999999998</v>
      </c>
      <c r="V153" s="14">
        <f>INDEX(SystemParamValues,MATCH("MTROnCBTaper2Kids",ParamNames,0),MATCH($B$2,SystemNames,0))</f>
        <v>0.57888000000000006</v>
      </c>
      <c r="W153" s="14">
        <f>INDEX(SystemParamValues,MATCH("MTROnPATaper",ParamNames,0),MATCH($B$2,SystemNames,0))</f>
        <v>0.6</v>
      </c>
      <c r="X153" s="14">
        <f>INDEX(SystemParamValues,MATCH("AdditionalRate",ParamNames,0),MATCH($B$2,SystemNames,0))</f>
        <v>0.45</v>
      </c>
      <c r="Y153" s="14">
        <f>INDEX(SystemParamValues,MATCH("BasicRate",ParamNames,0),MATCH($B$2,SystemNames,0))+INDEX(SystemParamValues,MATCH("TaxCredTaperRate",ParamNames,0),MATCH($B$2,SystemNames,0))</f>
        <v>0.61</v>
      </c>
      <c r="Z153" s="40">
        <v>0</v>
      </c>
      <c r="AA153" s="14">
        <f>INDEX(SystemParamValues,MATCH("BasicRate",ParamNames,0),MATCH($B$2,SystemNames,0))</f>
        <v>0.2</v>
      </c>
      <c r="AB153" s="14">
        <f>INDEX(SystemParamValues,MATCH("HigherRate",ParamNames,0),MATCH($B$2,SystemNames,0))</f>
        <v>0.4</v>
      </c>
      <c r="AC153" s="14">
        <f>INDEX(SystemParamValues,MATCH("MTROnCBTaper1Kid",ParamNames,0),MATCH($B$2,SystemNames,0))</f>
        <v>0.50763999999999998</v>
      </c>
      <c r="AD153" s="14">
        <f>INDEX(SystemParamValues,MATCH("MTROnCBTaper2Kids",ParamNames,0),MATCH($B$2,SystemNames,0))</f>
        <v>0.57888000000000006</v>
      </c>
      <c r="AE153" s="14">
        <f>INDEX(SystemParamValues,MATCH("MTROnPATaper",ParamNames,0),MATCH($B$2,SystemNames,0))</f>
        <v>0.6</v>
      </c>
      <c r="AF153" s="14">
        <f>INDEX(SystemParamValues,MATCH("AdditionalRate",ParamNames,0),MATCH($B$2,SystemNames,0))</f>
        <v>0.45</v>
      </c>
      <c r="AG153" s="14">
        <f>INDEX(SystemParamValues,MATCH("BasicRate",ParamNames,0),MATCH($B$2,SystemNames,0))+INDEX(SystemParamValues,MATCH("TaxCredTaperRate",ParamNames,0),MATCH($B$2,SystemNames,0))</f>
        <v>0.61</v>
      </c>
      <c r="AH153" s="40">
        <v>0</v>
      </c>
      <c r="AI153" s="14">
        <f>INDEX(SystemParamValues,MATCH("BasicRate",ParamNames,0),MATCH($B$2,SystemNames,0))</f>
        <v>0.2</v>
      </c>
      <c r="AJ153" s="14">
        <f>INDEX(SystemParamValues,MATCH("HigherRate",ParamNames,0),MATCH($B$2,SystemNames,0))</f>
        <v>0.4</v>
      </c>
      <c r="AK153" s="14">
        <f>INDEX(SystemParamValues,MATCH("MTROnCBTaper1Kid",ParamNames,0),MATCH($B$2,SystemNames,0))</f>
        <v>0.50763999999999998</v>
      </c>
      <c r="AL153" s="14">
        <f>INDEX(SystemParamValues,MATCH("MTROnCBTaper2Kids",ParamNames,0),MATCH($B$2,SystemNames,0))</f>
        <v>0.57888000000000006</v>
      </c>
      <c r="AM153" s="14">
        <f>INDEX(SystemParamValues,MATCH("MTROnPATaper",ParamNames,0),MATCH($B$2,SystemNames,0))</f>
        <v>0.6</v>
      </c>
      <c r="AN153" s="14">
        <f>INDEX(SystemParamValues,MATCH("AdditionalRate",ParamNames,0),MATCH($B$2,SystemNames,0))</f>
        <v>0.45</v>
      </c>
      <c r="AO153" s="14">
        <f>INDEX(SystemParamValues,MATCH("BasicRate",ParamNames,0),MATCH($B$2,SystemNames,0))+INDEX(SystemParamValues,MATCH("TaxCredTaperRate",ParamNames,0),MATCH($B$2,SystemNames,0))</f>
        <v>0.61</v>
      </c>
      <c r="AP153" s="40">
        <v>0</v>
      </c>
      <c r="AQ153" s="14">
        <f>INDEX(SystemParamValues,MATCH("BasicRate",ParamNames,0),MATCH($B$2,SystemNames,0))</f>
        <v>0.2</v>
      </c>
      <c r="AR153" s="14">
        <f>INDEX(SystemParamValues,MATCH("HigherRate",ParamNames,0),MATCH($B$2,SystemNames,0))</f>
        <v>0.4</v>
      </c>
      <c r="AS153" s="14">
        <f>INDEX(SystemParamValues,MATCH("MTROnCBTaper1Kid",ParamNames,0),MATCH($B$2,SystemNames,0))</f>
        <v>0.50763999999999998</v>
      </c>
      <c r="AT153" s="14">
        <f>INDEX(SystemParamValues,MATCH("MTROnCBTaper2Kids",ParamNames,0),MATCH($B$2,SystemNames,0))</f>
        <v>0.57888000000000006</v>
      </c>
      <c r="AU153" s="14">
        <f>INDEX(SystemParamValues,MATCH("MTROnPATaper",ParamNames,0),MATCH($B$2,SystemNames,0))</f>
        <v>0.6</v>
      </c>
      <c r="AV153" s="14">
        <f>INDEX(SystemParamValues,MATCH("AdditionalRate",ParamNames,0),MATCH($B$2,SystemNames,0))</f>
        <v>0.45</v>
      </c>
      <c r="AW153" s="14">
        <f>INDEX(SystemParamValues,MATCH("BasicRate",ParamNames,0),MATCH($B$2,SystemNames,0))+INDEX(SystemParamValues,MATCH("TaxCredTaperRate",ParamNames,0),MATCH($B$2,SystemNames,0))</f>
        <v>0.61</v>
      </c>
    </row>
    <row r="154" spans="1:49">
      <c r="A154" s="7" t="s">
        <v>10</v>
      </c>
      <c r="B154" s="14">
        <v>0</v>
      </c>
      <c r="C154" s="14">
        <v>0</v>
      </c>
      <c r="D154" s="14">
        <v>0</v>
      </c>
      <c r="E154" s="14">
        <v>0</v>
      </c>
      <c r="F154" s="14">
        <v>0</v>
      </c>
      <c r="G154" s="14">
        <v>0</v>
      </c>
      <c r="H154" s="14">
        <v>0</v>
      </c>
      <c r="I154" s="14">
        <v>0</v>
      </c>
      <c r="J154" s="14">
        <f>INDEX(SystemParamValues,MATCH("BasicRate",ParamNames,0),MATCH($B$2,SystemNames,0))</f>
        <v>0.2</v>
      </c>
      <c r="K154" s="14">
        <f>INDEX(SystemParamValues,MATCH("BasicRate",ParamNames,0),MATCH($B$2,SystemNames,0))</f>
        <v>0.2</v>
      </c>
      <c r="L154" s="14">
        <f t="shared" ref="L154:Q154" si="41">INDEX(SystemParamValues,MATCH("BasicRate",ParamNames,0),MATCH($B$2,SystemNames,0))</f>
        <v>0.2</v>
      </c>
      <c r="M154" s="14">
        <f t="shared" si="41"/>
        <v>0.2</v>
      </c>
      <c r="N154" s="14">
        <f t="shared" si="41"/>
        <v>0.2</v>
      </c>
      <c r="O154" s="14">
        <f t="shared" si="41"/>
        <v>0.2</v>
      </c>
      <c r="P154" s="14">
        <f t="shared" si="41"/>
        <v>0.2</v>
      </c>
      <c r="Q154" s="14">
        <f t="shared" si="41"/>
        <v>0.2</v>
      </c>
      <c r="R154" s="14">
        <f>INDEX(SystemParamValues,MATCH("HigherRate",ParamNames,0),MATCH($B$2,SystemNames,0))</f>
        <v>0.4</v>
      </c>
      <c r="S154" s="14">
        <f>INDEX(SystemParamValues,MATCH("HigherRate",ParamNames,0),MATCH($B$2,SystemNames,0))</f>
        <v>0.4</v>
      </c>
      <c r="T154" s="14">
        <f>INDEX(SystemParamValues,MATCH("HigherRate",ParamNames,0),MATCH($B$2,SystemNames,0))</f>
        <v>0.4</v>
      </c>
      <c r="U154" s="14">
        <f>INDEX(SystemParamValues,MATCH("HigherRate",ParamNames,0),MATCH($B$2,SystemNames,0))</f>
        <v>0.4</v>
      </c>
      <c r="V154" s="14">
        <f>INDEX(SystemParamValues,MATCH("HigherRate",ParamNames,0),MATCH($B$2,SystemNames,0))</f>
        <v>0.4</v>
      </c>
      <c r="W154" s="14">
        <f>INDEX(SystemParamValues,MATCH("HigherRate",ParamNames,0),MATCH($B$2,SystemNames,0))</f>
        <v>0.4</v>
      </c>
      <c r="X154" s="14">
        <f>INDEX(SystemParamValues,MATCH("HigherRate",ParamNames,0),MATCH($B$2,SystemNames,0))</f>
        <v>0.4</v>
      </c>
      <c r="Y154" s="14">
        <f>INDEX(SystemParamValues,MATCH("HigherRate",ParamNames,0),MATCH($B$2,SystemNames,0))</f>
        <v>0.4</v>
      </c>
      <c r="Z154" s="14">
        <f>INDEX(SystemParamValues,MATCH("MTROnPATaper",ParamNames,0),MATCH($B$2,SystemNames,0))</f>
        <v>0.6</v>
      </c>
      <c r="AA154" s="14">
        <f>INDEX(SystemParamValues,MATCH("MTROnPATaper",ParamNames,0),MATCH($B$2,SystemNames,0))</f>
        <v>0.6</v>
      </c>
      <c r="AB154" s="14">
        <f>INDEX(SystemParamValues,MATCH("MTROnPATaper",ParamNames,0),MATCH($B$2,SystemNames,0))</f>
        <v>0.6</v>
      </c>
      <c r="AC154" s="14">
        <f>INDEX(SystemParamValues,MATCH("MTROnPATaper",ParamNames,0),MATCH($B$2,SystemNames,0))</f>
        <v>0.6</v>
      </c>
      <c r="AD154" s="14">
        <f>INDEX(SystemParamValues,MATCH("MTROnPATaper",ParamNames,0),MATCH($B$2,SystemNames,0))</f>
        <v>0.6</v>
      </c>
      <c r="AE154" s="14">
        <f>INDEX(SystemParamValues,MATCH("MTROnPATaper",ParamNames,0),MATCH($B$2,SystemNames,0))</f>
        <v>0.6</v>
      </c>
      <c r="AF154" s="14">
        <f>INDEX(SystemParamValues,MATCH("MTROnPATaper",ParamNames,0),MATCH($B$2,SystemNames,0))</f>
        <v>0.6</v>
      </c>
      <c r="AG154" s="14">
        <f>INDEX(SystemParamValues,MATCH("MTROnPATaper",ParamNames,0),MATCH($B$2,SystemNames,0))</f>
        <v>0.6</v>
      </c>
      <c r="AH154" s="14">
        <f t="shared" ref="AH154:AM154" si="42">INDEX(SystemParamValues,MATCH("AdditionalRate",ParamNames,0),MATCH($B$2,SystemNames,0))</f>
        <v>0.45</v>
      </c>
      <c r="AI154" s="14">
        <f t="shared" si="42"/>
        <v>0.45</v>
      </c>
      <c r="AJ154" s="14">
        <f t="shared" si="42"/>
        <v>0.45</v>
      </c>
      <c r="AK154" s="14">
        <f t="shared" si="42"/>
        <v>0.45</v>
      </c>
      <c r="AL154" s="14">
        <f t="shared" si="42"/>
        <v>0.45</v>
      </c>
      <c r="AM154" s="14">
        <f t="shared" si="42"/>
        <v>0.45</v>
      </c>
      <c r="AN154" s="14">
        <f>INDEX(SystemParamValues,MATCH("AdditionalRate",ParamNames,0),MATCH($B$2,SystemNames,0))</f>
        <v>0.45</v>
      </c>
      <c r="AO154" s="14">
        <f>INDEX(SystemParamValues,MATCH("AdditionalRate",ParamNames,0),MATCH($B$2,SystemNames,0))</f>
        <v>0.45</v>
      </c>
      <c r="AP154" s="14">
        <f t="shared" ref="AP154:AW154" si="43">INDEX(SystemParamValues,MATCH("PensCredTaperRate",ParamNames,0),MATCH($B$2,SystemNames,0))</f>
        <v>0.4</v>
      </c>
      <c r="AQ154" s="14">
        <f t="shared" si="43"/>
        <v>0.4</v>
      </c>
      <c r="AR154" s="14">
        <f t="shared" si="43"/>
        <v>0.4</v>
      </c>
      <c r="AS154" s="14">
        <f t="shared" si="43"/>
        <v>0.4</v>
      </c>
      <c r="AT154" s="14">
        <f t="shared" si="43"/>
        <v>0.4</v>
      </c>
      <c r="AU154" s="14">
        <f t="shared" si="43"/>
        <v>0.4</v>
      </c>
      <c r="AV154" s="14">
        <f t="shared" si="43"/>
        <v>0.4</v>
      </c>
      <c r="AW154" s="14">
        <f t="shared" si="43"/>
        <v>0.4</v>
      </c>
    </row>
    <row r="155" spans="1:49">
      <c r="A155" s="7" t="s">
        <v>3</v>
      </c>
      <c r="B155" s="14">
        <v>10</v>
      </c>
      <c r="C155" s="14">
        <v>10</v>
      </c>
      <c r="D155" s="14">
        <v>10</v>
      </c>
      <c r="E155" s="14">
        <v>10</v>
      </c>
      <c r="F155" s="14">
        <v>10</v>
      </c>
      <c r="G155" s="14">
        <v>10</v>
      </c>
      <c r="H155" s="14">
        <v>10</v>
      </c>
      <c r="I155" s="14">
        <v>10</v>
      </c>
      <c r="J155" s="14">
        <v>10</v>
      </c>
      <c r="K155" s="14">
        <v>10</v>
      </c>
      <c r="L155" s="14">
        <v>10</v>
      </c>
      <c r="M155" s="14">
        <v>10</v>
      </c>
      <c r="N155" s="14">
        <v>10</v>
      </c>
      <c r="O155" s="14">
        <v>10</v>
      </c>
      <c r="P155" s="14">
        <v>10</v>
      </c>
      <c r="Q155" s="14">
        <v>10</v>
      </c>
      <c r="R155" s="14">
        <v>10</v>
      </c>
      <c r="S155" s="14">
        <v>10</v>
      </c>
      <c r="T155" s="14">
        <v>10</v>
      </c>
      <c r="U155" s="14">
        <v>10</v>
      </c>
      <c r="V155" s="14">
        <v>10</v>
      </c>
      <c r="W155" s="14">
        <v>10</v>
      </c>
      <c r="X155" s="14">
        <v>10</v>
      </c>
      <c r="Y155" s="14">
        <v>10</v>
      </c>
      <c r="Z155" s="14">
        <v>10</v>
      </c>
      <c r="AA155" s="14">
        <v>10</v>
      </c>
      <c r="AB155" s="14">
        <v>10</v>
      </c>
      <c r="AC155" s="14">
        <v>10</v>
      </c>
      <c r="AD155" s="14">
        <v>10</v>
      </c>
      <c r="AE155" s="14">
        <v>10</v>
      </c>
      <c r="AF155" s="14">
        <v>10</v>
      </c>
      <c r="AG155" s="14">
        <v>10</v>
      </c>
      <c r="AH155" s="14">
        <v>10</v>
      </c>
      <c r="AI155" s="14">
        <v>10</v>
      </c>
      <c r="AJ155" s="14">
        <v>10</v>
      </c>
      <c r="AK155" s="14">
        <v>10</v>
      </c>
      <c r="AL155" s="14">
        <v>10</v>
      </c>
      <c r="AM155" s="14">
        <v>10</v>
      </c>
      <c r="AN155" s="14">
        <v>10</v>
      </c>
      <c r="AO155" s="14">
        <v>10</v>
      </c>
      <c r="AP155" s="14">
        <v>10</v>
      </c>
      <c r="AQ155" s="14">
        <v>10</v>
      </c>
      <c r="AR155" s="14">
        <v>10</v>
      </c>
      <c r="AS155" s="14">
        <v>10</v>
      </c>
      <c r="AT155" s="14">
        <v>10</v>
      </c>
      <c r="AU155" s="14">
        <v>10</v>
      </c>
      <c r="AV155" s="14">
        <v>10</v>
      </c>
      <c r="AW155" s="14">
        <v>10</v>
      </c>
    </row>
    <row r="156" spans="1:49">
      <c r="A156" s="7" t="s">
        <v>251</v>
      </c>
      <c r="B156" s="1">
        <f>1</f>
        <v>1</v>
      </c>
      <c r="C156" s="1">
        <f>1</f>
        <v>1</v>
      </c>
      <c r="D156" s="1">
        <f>1</f>
        <v>1</v>
      </c>
      <c r="E156" s="1">
        <f>1</f>
        <v>1</v>
      </c>
      <c r="F156" s="1">
        <f>1</f>
        <v>1</v>
      </c>
      <c r="G156" s="1">
        <f>1</f>
        <v>1</v>
      </c>
      <c r="H156" s="1">
        <f>1</f>
        <v>1</v>
      </c>
      <c r="I156" s="1">
        <f>1</f>
        <v>1</v>
      </c>
      <c r="J156" s="1">
        <f>1</f>
        <v>1</v>
      </c>
      <c r="K156" s="1">
        <f>1</f>
        <v>1</v>
      </c>
      <c r="L156" s="1">
        <f>1</f>
        <v>1</v>
      </c>
      <c r="M156" s="1">
        <f>1</f>
        <v>1</v>
      </c>
      <c r="N156" s="1">
        <f>1</f>
        <v>1</v>
      </c>
      <c r="O156" s="1">
        <f>1</f>
        <v>1</v>
      </c>
      <c r="P156" s="1">
        <f>1</f>
        <v>1</v>
      </c>
      <c r="Q156" s="1">
        <f>1</f>
        <v>1</v>
      </c>
      <c r="R156" s="1">
        <f>1</f>
        <v>1</v>
      </c>
      <c r="S156" s="1">
        <f>1</f>
        <v>1</v>
      </c>
      <c r="T156" s="1">
        <f>1</f>
        <v>1</v>
      </c>
      <c r="U156" s="1">
        <f>1</f>
        <v>1</v>
      </c>
      <c r="V156" s="1">
        <f>1</f>
        <v>1</v>
      </c>
      <c r="W156" s="1">
        <f>1</f>
        <v>1</v>
      </c>
      <c r="X156" s="1">
        <f>1</f>
        <v>1</v>
      </c>
      <c r="Y156" s="1">
        <f>1</f>
        <v>1</v>
      </c>
      <c r="Z156" s="1">
        <f>1</f>
        <v>1</v>
      </c>
      <c r="AA156" s="1">
        <f>1</f>
        <v>1</v>
      </c>
      <c r="AB156" s="1">
        <f>1</f>
        <v>1</v>
      </c>
      <c r="AC156" s="1">
        <f>1</f>
        <v>1</v>
      </c>
      <c r="AD156" s="1">
        <f>1</f>
        <v>1</v>
      </c>
      <c r="AE156" s="1">
        <f>1</f>
        <v>1</v>
      </c>
      <c r="AF156" s="1">
        <f>1</f>
        <v>1</v>
      </c>
      <c r="AG156" s="1">
        <f>1</f>
        <v>1</v>
      </c>
      <c r="AH156" s="1">
        <f>1</f>
        <v>1</v>
      </c>
      <c r="AI156" s="1">
        <f>1</f>
        <v>1</v>
      </c>
      <c r="AJ156" s="1">
        <f>1</f>
        <v>1</v>
      </c>
      <c r="AK156" s="1">
        <f>1</f>
        <v>1</v>
      </c>
      <c r="AL156" s="1">
        <f>1</f>
        <v>1</v>
      </c>
      <c r="AM156" s="1">
        <f>1</f>
        <v>1</v>
      </c>
      <c r="AN156" s="1">
        <f>1</f>
        <v>1</v>
      </c>
      <c r="AO156" s="1">
        <f>1</f>
        <v>1</v>
      </c>
      <c r="AP156" s="1">
        <f>1</f>
        <v>1</v>
      </c>
      <c r="AQ156" s="1">
        <f>1</f>
        <v>1</v>
      </c>
      <c r="AR156" s="1">
        <f>1</f>
        <v>1</v>
      </c>
      <c r="AS156" s="1">
        <f>1</f>
        <v>1</v>
      </c>
      <c r="AT156" s="1">
        <f>1</f>
        <v>1</v>
      </c>
      <c r="AU156" s="1">
        <f>1</f>
        <v>1</v>
      </c>
      <c r="AV156" s="1">
        <f>1</f>
        <v>1</v>
      </c>
      <c r="AW156" s="1">
        <f>1</f>
        <v>1</v>
      </c>
    </row>
    <row r="157" spans="1:49">
      <c r="A157" s="7" t="s">
        <v>250</v>
      </c>
      <c r="B157" s="1">
        <f t="shared" ref="B157:I157" si="44">((1+$B$3)*(1+$B$4))-1</f>
        <v>5.0599999999999978E-2</v>
      </c>
      <c r="C157" s="1">
        <f t="shared" si="44"/>
        <v>5.0599999999999978E-2</v>
      </c>
      <c r="D157" s="1">
        <f t="shared" si="44"/>
        <v>5.0599999999999978E-2</v>
      </c>
      <c r="E157" s="1">
        <f t="shared" si="44"/>
        <v>5.0599999999999978E-2</v>
      </c>
      <c r="F157" s="1">
        <f t="shared" si="44"/>
        <v>5.0599999999999978E-2</v>
      </c>
      <c r="G157" s="1">
        <f t="shared" si="44"/>
        <v>5.0599999999999978E-2</v>
      </c>
      <c r="H157" s="1">
        <f t="shared" si="44"/>
        <v>5.0599999999999978E-2</v>
      </c>
      <c r="I157" s="1">
        <f t="shared" si="44"/>
        <v>5.0599999999999978E-2</v>
      </c>
      <c r="J157" s="1">
        <f t="shared" ref="J157:AW157" si="45">((1+$B$3)*(1+$B$4))-1</f>
        <v>5.0599999999999978E-2</v>
      </c>
      <c r="K157" s="1">
        <f t="shared" si="45"/>
        <v>5.0599999999999978E-2</v>
      </c>
      <c r="L157" s="1">
        <f t="shared" si="45"/>
        <v>5.0599999999999978E-2</v>
      </c>
      <c r="M157" s="1">
        <f t="shared" si="45"/>
        <v>5.0599999999999978E-2</v>
      </c>
      <c r="N157" s="1">
        <f t="shared" si="45"/>
        <v>5.0599999999999978E-2</v>
      </c>
      <c r="O157" s="1">
        <f t="shared" si="45"/>
        <v>5.0599999999999978E-2</v>
      </c>
      <c r="P157" s="1">
        <f t="shared" si="45"/>
        <v>5.0599999999999978E-2</v>
      </c>
      <c r="Q157" s="1">
        <f t="shared" si="45"/>
        <v>5.0599999999999978E-2</v>
      </c>
      <c r="R157" s="1">
        <f t="shared" si="45"/>
        <v>5.0599999999999978E-2</v>
      </c>
      <c r="S157" s="1">
        <f t="shared" si="45"/>
        <v>5.0599999999999978E-2</v>
      </c>
      <c r="T157" s="1">
        <f t="shared" si="45"/>
        <v>5.0599999999999978E-2</v>
      </c>
      <c r="U157" s="1">
        <f t="shared" si="45"/>
        <v>5.0599999999999978E-2</v>
      </c>
      <c r="V157" s="1">
        <f t="shared" si="45"/>
        <v>5.0599999999999978E-2</v>
      </c>
      <c r="W157" s="1">
        <f t="shared" si="45"/>
        <v>5.0599999999999978E-2</v>
      </c>
      <c r="X157" s="1">
        <f t="shared" si="45"/>
        <v>5.0599999999999978E-2</v>
      </c>
      <c r="Y157" s="1">
        <f t="shared" si="45"/>
        <v>5.0599999999999978E-2</v>
      </c>
      <c r="Z157" s="1">
        <f t="shared" si="45"/>
        <v>5.0599999999999978E-2</v>
      </c>
      <c r="AA157" s="1">
        <f t="shared" si="45"/>
        <v>5.0599999999999978E-2</v>
      </c>
      <c r="AB157" s="1">
        <f t="shared" si="45"/>
        <v>5.0599999999999978E-2</v>
      </c>
      <c r="AC157" s="1">
        <f t="shared" si="45"/>
        <v>5.0599999999999978E-2</v>
      </c>
      <c r="AD157" s="1">
        <f t="shared" si="45"/>
        <v>5.0599999999999978E-2</v>
      </c>
      <c r="AE157" s="1">
        <f t="shared" si="45"/>
        <v>5.0599999999999978E-2</v>
      </c>
      <c r="AF157" s="1">
        <f t="shared" si="45"/>
        <v>5.0599999999999978E-2</v>
      </c>
      <c r="AG157" s="1">
        <f t="shared" si="45"/>
        <v>5.0599999999999978E-2</v>
      </c>
      <c r="AH157" s="1">
        <f t="shared" si="45"/>
        <v>5.0599999999999978E-2</v>
      </c>
      <c r="AI157" s="1">
        <f t="shared" si="45"/>
        <v>5.0599999999999978E-2</v>
      </c>
      <c r="AJ157" s="1">
        <f t="shared" si="45"/>
        <v>5.0599999999999978E-2</v>
      </c>
      <c r="AK157" s="1">
        <f t="shared" si="45"/>
        <v>5.0599999999999978E-2</v>
      </c>
      <c r="AL157" s="1">
        <f t="shared" si="45"/>
        <v>5.0599999999999978E-2</v>
      </c>
      <c r="AM157" s="1">
        <f t="shared" si="45"/>
        <v>5.0599999999999978E-2</v>
      </c>
      <c r="AN157" s="1">
        <f t="shared" si="45"/>
        <v>5.0599999999999978E-2</v>
      </c>
      <c r="AO157" s="1">
        <f t="shared" si="45"/>
        <v>5.0599999999999978E-2</v>
      </c>
      <c r="AP157" s="1">
        <f t="shared" si="45"/>
        <v>5.0599999999999978E-2</v>
      </c>
      <c r="AQ157" s="1">
        <f t="shared" si="45"/>
        <v>5.0599999999999978E-2</v>
      </c>
      <c r="AR157" s="1">
        <f t="shared" si="45"/>
        <v>5.0599999999999978E-2</v>
      </c>
      <c r="AS157" s="1">
        <f t="shared" si="45"/>
        <v>5.0599999999999978E-2</v>
      </c>
      <c r="AT157" s="1">
        <f t="shared" si="45"/>
        <v>5.0599999999999978E-2</v>
      </c>
      <c r="AU157" s="1">
        <f t="shared" si="45"/>
        <v>5.0599999999999978E-2</v>
      </c>
      <c r="AV157" s="1">
        <f t="shared" si="45"/>
        <v>5.0599999999999978E-2</v>
      </c>
      <c r="AW157" s="1">
        <f t="shared" si="45"/>
        <v>5.0599999999999978E-2</v>
      </c>
    </row>
    <row r="158" spans="1:49">
      <c r="A158" s="7" t="s">
        <v>254</v>
      </c>
      <c r="B158" s="1">
        <f t="shared" ref="B158:I158" si="46">B156*((1+B157)^B155)</f>
        <v>1.6382265673600411</v>
      </c>
      <c r="C158" s="1">
        <f t="shared" si="46"/>
        <v>1.6382265673600411</v>
      </c>
      <c r="D158" s="1">
        <f t="shared" si="46"/>
        <v>1.6382265673600411</v>
      </c>
      <c r="E158" s="1">
        <f t="shared" si="46"/>
        <v>1.6382265673600411</v>
      </c>
      <c r="F158" s="1">
        <f t="shared" si="46"/>
        <v>1.6382265673600411</v>
      </c>
      <c r="G158" s="1">
        <f t="shared" si="46"/>
        <v>1.6382265673600411</v>
      </c>
      <c r="H158" s="1">
        <f t="shared" si="46"/>
        <v>1.6382265673600411</v>
      </c>
      <c r="I158" s="1">
        <f t="shared" si="46"/>
        <v>1.6382265673600411</v>
      </c>
      <c r="J158" s="1">
        <f t="shared" ref="J158:AW158" si="47">J156*((1+J157)^J155)</f>
        <v>1.6382265673600411</v>
      </c>
      <c r="K158" s="1">
        <f t="shared" si="47"/>
        <v>1.6382265673600411</v>
      </c>
      <c r="L158" s="1">
        <f t="shared" si="47"/>
        <v>1.6382265673600411</v>
      </c>
      <c r="M158" s="1">
        <f t="shared" si="47"/>
        <v>1.6382265673600411</v>
      </c>
      <c r="N158" s="1">
        <f t="shared" si="47"/>
        <v>1.6382265673600411</v>
      </c>
      <c r="O158" s="1">
        <f t="shared" si="47"/>
        <v>1.6382265673600411</v>
      </c>
      <c r="P158" s="1">
        <f t="shared" si="47"/>
        <v>1.6382265673600411</v>
      </c>
      <c r="Q158" s="1">
        <f t="shared" si="47"/>
        <v>1.6382265673600411</v>
      </c>
      <c r="R158" s="1">
        <f t="shared" si="47"/>
        <v>1.6382265673600411</v>
      </c>
      <c r="S158" s="1">
        <f t="shared" si="47"/>
        <v>1.6382265673600411</v>
      </c>
      <c r="T158" s="1">
        <f t="shared" si="47"/>
        <v>1.6382265673600411</v>
      </c>
      <c r="U158" s="1">
        <f t="shared" si="47"/>
        <v>1.6382265673600411</v>
      </c>
      <c r="V158" s="1">
        <f t="shared" si="47"/>
        <v>1.6382265673600411</v>
      </c>
      <c r="W158" s="1">
        <f t="shared" si="47"/>
        <v>1.6382265673600411</v>
      </c>
      <c r="X158" s="1">
        <f t="shared" si="47"/>
        <v>1.6382265673600411</v>
      </c>
      <c r="Y158" s="1">
        <f t="shared" si="47"/>
        <v>1.6382265673600411</v>
      </c>
      <c r="Z158" s="1">
        <f t="shared" si="47"/>
        <v>1.6382265673600411</v>
      </c>
      <c r="AA158" s="1">
        <f t="shared" si="47"/>
        <v>1.6382265673600411</v>
      </c>
      <c r="AB158" s="1">
        <f t="shared" si="47"/>
        <v>1.6382265673600411</v>
      </c>
      <c r="AC158" s="1">
        <f t="shared" si="47"/>
        <v>1.6382265673600411</v>
      </c>
      <c r="AD158" s="1">
        <f t="shared" si="47"/>
        <v>1.6382265673600411</v>
      </c>
      <c r="AE158" s="1">
        <f t="shared" si="47"/>
        <v>1.6382265673600411</v>
      </c>
      <c r="AF158" s="1">
        <f t="shared" si="47"/>
        <v>1.6382265673600411</v>
      </c>
      <c r="AG158" s="1">
        <f t="shared" si="47"/>
        <v>1.6382265673600411</v>
      </c>
      <c r="AH158" s="1">
        <f t="shared" si="47"/>
        <v>1.6382265673600411</v>
      </c>
      <c r="AI158" s="1">
        <f t="shared" si="47"/>
        <v>1.6382265673600411</v>
      </c>
      <c r="AJ158" s="1">
        <f t="shared" si="47"/>
        <v>1.6382265673600411</v>
      </c>
      <c r="AK158" s="1">
        <f t="shared" si="47"/>
        <v>1.6382265673600411</v>
      </c>
      <c r="AL158" s="1">
        <f t="shared" si="47"/>
        <v>1.6382265673600411</v>
      </c>
      <c r="AM158" s="1">
        <f t="shared" si="47"/>
        <v>1.6382265673600411</v>
      </c>
      <c r="AN158" s="1">
        <f t="shared" si="47"/>
        <v>1.6382265673600411</v>
      </c>
      <c r="AO158" s="1">
        <f t="shared" si="47"/>
        <v>1.6382265673600411</v>
      </c>
      <c r="AP158" s="1">
        <f t="shared" si="47"/>
        <v>1.6382265673600411</v>
      </c>
      <c r="AQ158" s="1">
        <f t="shared" si="47"/>
        <v>1.6382265673600411</v>
      </c>
      <c r="AR158" s="1">
        <f t="shared" si="47"/>
        <v>1.6382265673600411</v>
      </c>
      <c r="AS158" s="1">
        <f t="shared" si="47"/>
        <v>1.6382265673600411</v>
      </c>
      <c r="AT158" s="1">
        <f t="shared" si="47"/>
        <v>1.6382265673600411</v>
      </c>
      <c r="AU158" s="1">
        <f t="shared" si="47"/>
        <v>1.6382265673600411</v>
      </c>
      <c r="AV158" s="1">
        <f t="shared" si="47"/>
        <v>1.6382265673600411</v>
      </c>
      <c r="AW158" s="1">
        <f t="shared" si="47"/>
        <v>1.6382265673600411</v>
      </c>
    </row>
    <row r="159" spans="1:49">
      <c r="A159" s="7" t="s">
        <v>258</v>
      </c>
      <c r="B159" s="1">
        <f t="shared" ref="B159:I159" si="48">B158</f>
        <v>1.6382265673600411</v>
      </c>
      <c r="C159" s="1">
        <f t="shared" si="48"/>
        <v>1.6382265673600411</v>
      </c>
      <c r="D159" s="1">
        <f t="shared" si="48"/>
        <v>1.6382265673600411</v>
      </c>
      <c r="E159" s="1">
        <f t="shared" si="48"/>
        <v>1.6382265673600411</v>
      </c>
      <c r="F159" s="1">
        <f t="shared" si="48"/>
        <v>1.6382265673600411</v>
      </c>
      <c r="G159" s="1">
        <f t="shared" si="48"/>
        <v>1.6382265673600411</v>
      </c>
      <c r="H159" s="1">
        <f t="shared" si="48"/>
        <v>1.6382265673600411</v>
      </c>
      <c r="I159" s="1">
        <f t="shared" si="48"/>
        <v>1.6382265673600411</v>
      </c>
      <c r="J159" s="1">
        <f t="shared" ref="J159:AW159" si="49">J158</f>
        <v>1.6382265673600411</v>
      </c>
      <c r="K159" s="1">
        <f t="shared" si="49"/>
        <v>1.6382265673600411</v>
      </c>
      <c r="L159" s="1">
        <f t="shared" si="49"/>
        <v>1.6382265673600411</v>
      </c>
      <c r="M159" s="1">
        <f t="shared" si="49"/>
        <v>1.6382265673600411</v>
      </c>
      <c r="N159" s="1">
        <f t="shared" si="49"/>
        <v>1.6382265673600411</v>
      </c>
      <c r="O159" s="1">
        <f t="shared" si="49"/>
        <v>1.6382265673600411</v>
      </c>
      <c r="P159" s="1">
        <f t="shared" si="49"/>
        <v>1.6382265673600411</v>
      </c>
      <c r="Q159" s="1">
        <f t="shared" si="49"/>
        <v>1.6382265673600411</v>
      </c>
      <c r="R159" s="1">
        <f t="shared" si="49"/>
        <v>1.6382265673600411</v>
      </c>
      <c r="S159" s="1">
        <f t="shared" si="49"/>
        <v>1.6382265673600411</v>
      </c>
      <c r="T159" s="1">
        <f t="shared" si="49"/>
        <v>1.6382265673600411</v>
      </c>
      <c r="U159" s="1">
        <f t="shared" si="49"/>
        <v>1.6382265673600411</v>
      </c>
      <c r="V159" s="1">
        <f t="shared" si="49"/>
        <v>1.6382265673600411</v>
      </c>
      <c r="W159" s="1">
        <f t="shared" si="49"/>
        <v>1.6382265673600411</v>
      </c>
      <c r="X159" s="1">
        <f t="shared" si="49"/>
        <v>1.6382265673600411</v>
      </c>
      <c r="Y159" s="1">
        <f t="shared" si="49"/>
        <v>1.6382265673600411</v>
      </c>
      <c r="Z159" s="1">
        <f t="shared" si="49"/>
        <v>1.6382265673600411</v>
      </c>
      <c r="AA159" s="1">
        <f t="shared" si="49"/>
        <v>1.6382265673600411</v>
      </c>
      <c r="AB159" s="1">
        <f t="shared" si="49"/>
        <v>1.6382265673600411</v>
      </c>
      <c r="AC159" s="1">
        <f t="shared" si="49"/>
        <v>1.6382265673600411</v>
      </c>
      <c r="AD159" s="1">
        <f t="shared" si="49"/>
        <v>1.6382265673600411</v>
      </c>
      <c r="AE159" s="1">
        <f t="shared" si="49"/>
        <v>1.6382265673600411</v>
      </c>
      <c r="AF159" s="1">
        <f t="shared" si="49"/>
        <v>1.6382265673600411</v>
      </c>
      <c r="AG159" s="1">
        <f t="shared" si="49"/>
        <v>1.6382265673600411</v>
      </c>
      <c r="AH159" s="1">
        <f t="shared" si="49"/>
        <v>1.6382265673600411</v>
      </c>
      <c r="AI159" s="1">
        <f t="shared" si="49"/>
        <v>1.6382265673600411</v>
      </c>
      <c r="AJ159" s="1">
        <f t="shared" si="49"/>
        <v>1.6382265673600411</v>
      </c>
      <c r="AK159" s="1">
        <f t="shared" si="49"/>
        <v>1.6382265673600411</v>
      </c>
      <c r="AL159" s="1">
        <f t="shared" si="49"/>
        <v>1.6382265673600411</v>
      </c>
      <c r="AM159" s="1">
        <f t="shared" si="49"/>
        <v>1.6382265673600411</v>
      </c>
      <c r="AN159" s="1">
        <f t="shared" si="49"/>
        <v>1.6382265673600411</v>
      </c>
      <c r="AO159" s="1">
        <f t="shared" si="49"/>
        <v>1.6382265673600411</v>
      </c>
      <c r="AP159" s="1">
        <f t="shared" si="49"/>
        <v>1.6382265673600411</v>
      </c>
      <c r="AQ159" s="1">
        <f t="shared" si="49"/>
        <v>1.6382265673600411</v>
      </c>
      <c r="AR159" s="1">
        <f t="shared" si="49"/>
        <v>1.6382265673600411</v>
      </c>
      <c r="AS159" s="1">
        <f t="shared" si="49"/>
        <v>1.6382265673600411</v>
      </c>
      <c r="AT159" s="1">
        <f t="shared" si="49"/>
        <v>1.6382265673600411</v>
      </c>
      <c r="AU159" s="1">
        <f t="shared" si="49"/>
        <v>1.6382265673600411</v>
      </c>
      <c r="AV159" s="1">
        <f t="shared" si="49"/>
        <v>1.6382265673600411</v>
      </c>
      <c r="AW159" s="1">
        <f t="shared" si="49"/>
        <v>1.6382265673600411</v>
      </c>
    </row>
    <row r="160" spans="1:49">
      <c r="A160" s="7" t="s">
        <v>253</v>
      </c>
      <c r="B160" s="1">
        <f t="shared" ref="B160:I160" si="50">1/(1-B153)</f>
        <v>1</v>
      </c>
      <c r="C160" s="1">
        <f t="shared" si="50"/>
        <v>1.25</v>
      </c>
      <c r="D160" s="1">
        <f t="shared" si="50"/>
        <v>1.6666666666666667</v>
      </c>
      <c r="E160" s="1">
        <f t="shared" si="50"/>
        <v>2.031034202615972</v>
      </c>
      <c r="F160" s="1">
        <f t="shared" si="50"/>
        <v>2.3746200607902739</v>
      </c>
      <c r="G160" s="1">
        <f t="shared" si="50"/>
        <v>2.5</v>
      </c>
      <c r="H160" s="1">
        <f t="shared" si="50"/>
        <v>1.8181818181818181</v>
      </c>
      <c r="I160" s="1">
        <f t="shared" si="50"/>
        <v>2.5641025641025639</v>
      </c>
      <c r="J160" s="1">
        <f t="shared" ref="J160:AW160" si="51">1/(1-J153)</f>
        <v>1</v>
      </c>
      <c r="K160" s="1">
        <f t="shared" si="51"/>
        <v>1.25</v>
      </c>
      <c r="L160" s="1">
        <f t="shared" si="51"/>
        <v>1.6666666666666667</v>
      </c>
      <c r="M160" s="1">
        <f t="shared" si="51"/>
        <v>2.031034202615972</v>
      </c>
      <c r="N160" s="1">
        <f t="shared" si="51"/>
        <v>2.3746200607902739</v>
      </c>
      <c r="O160" s="1">
        <f t="shared" si="51"/>
        <v>2.5</v>
      </c>
      <c r="P160" s="1">
        <f t="shared" si="51"/>
        <v>1.8181818181818181</v>
      </c>
      <c r="Q160" s="1">
        <f t="shared" si="51"/>
        <v>2.5641025641025639</v>
      </c>
      <c r="R160" s="1">
        <f t="shared" si="51"/>
        <v>1</v>
      </c>
      <c r="S160" s="1">
        <f t="shared" si="51"/>
        <v>1.25</v>
      </c>
      <c r="T160" s="1">
        <f t="shared" si="51"/>
        <v>1.6666666666666667</v>
      </c>
      <c r="U160" s="1">
        <f t="shared" si="51"/>
        <v>2.031034202615972</v>
      </c>
      <c r="V160" s="1">
        <f t="shared" si="51"/>
        <v>2.3746200607902739</v>
      </c>
      <c r="W160" s="1">
        <f t="shared" si="51"/>
        <v>2.5</v>
      </c>
      <c r="X160" s="1">
        <f t="shared" si="51"/>
        <v>1.8181818181818181</v>
      </c>
      <c r="Y160" s="1">
        <f t="shared" si="51"/>
        <v>2.5641025641025639</v>
      </c>
      <c r="Z160" s="1">
        <f t="shared" si="51"/>
        <v>1</v>
      </c>
      <c r="AA160" s="1">
        <f t="shared" si="51"/>
        <v>1.25</v>
      </c>
      <c r="AB160" s="1">
        <f t="shared" si="51"/>
        <v>1.6666666666666667</v>
      </c>
      <c r="AC160" s="1">
        <f t="shared" si="51"/>
        <v>2.031034202615972</v>
      </c>
      <c r="AD160" s="1">
        <f t="shared" si="51"/>
        <v>2.3746200607902739</v>
      </c>
      <c r="AE160" s="1">
        <f t="shared" si="51"/>
        <v>2.5</v>
      </c>
      <c r="AF160" s="1">
        <f t="shared" si="51"/>
        <v>1.8181818181818181</v>
      </c>
      <c r="AG160" s="1">
        <f t="shared" si="51"/>
        <v>2.5641025641025639</v>
      </c>
      <c r="AH160" s="1">
        <f t="shared" si="51"/>
        <v>1</v>
      </c>
      <c r="AI160" s="1">
        <f t="shared" si="51"/>
        <v>1.25</v>
      </c>
      <c r="AJ160" s="1">
        <f t="shared" si="51"/>
        <v>1.6666666666666667</v>
      </c>
      <c r="AK160" s="1">
        <f t="shared" si="51"/>
        <v>2.031034202615972</v>
      </c>
      <c r="AL160" s="1">
        <f t="shared" si="51"/>
        <v>2.3746200607902739</v>
      </c>
      <c r="AM160" s="1">
        <f t="shared" si="51"/>
        <v>2.5</v>
      </c>
      <c r="AN160" s="1">
        <f t="shared" si="51"/>
        <v>1.8181818181818181</v>
      </c>
      <c r="AO160" s="1">
        <f t="shared" si="51"/>
        <v>2.5641025641025639</v>
      </c>
      <c r="AP160" s="1">
        <f t="shared" si="51"/>
        <v>1</v>
      </c>
      <c r="AQ160" s="1">
        <f t="shared" si="51"/>
        <v>1.25</v>
      </c>
      <c r="AR160" s="1">
        <f t="shared" si="51"/>
        <v>1.6666666666666667</v>
      </c>
      <c r="AS160" s="1">
        <f t="shared" si="51"/>
        <v>2.031034202615972</v>
      </c>
      <c r="AT160" s="1">
        <f t="shared" si="51"/>
        <v>2.3746200607902739</v>
      </c>
      <c r="AU160" s="1">
        <f t="shared" si="51"/>
        <v>2.5</v>
      </c>
      <c r="AV160" s="1">
        <f t="shared" si="51"/>
        <v>1.8181818181818181</v>
      </c>
      <c r="AW160" s="1">
        <f t="shared" si="51"/>
        <v>2.5641025641025639</v>
      </c>
    </row>
    <row r="161" spans="1:49">
      <c r="A161" s="7" t="s">
        <v>11</v>
      </c>
      <c r="B161" s="1">
        <f t="shared" ref="B161:I161" si="52">((1+$B$3)*(1+$B$4))-1</f>
        <v>5.0599999999999978E-2</v>
      </c>
      <c r="C161" s="1">
        <f t="shared" si="52"/>
        <v>5.0599999999999978E-2</v>
      </c>
      <c r="D161" s="1">
        <f t="shared" si="52"/>
        <v>5.0599999999999978E-2</v>
      </c>
      <c r="E161" s="1">
        <f t="shared" si="52"/>
        <v>5.0599999999999978E-2</v>
      </c>
      <c r="F161" s="1">
        <f t="shared" si="52"/>
        <v>5.0599999999999978E-2</v>
      </c>
      <c r="G161" s="1">
        <f t="shared" si="52"/>
        <v>5.0599999999999978E-2</v>
      </c>
      <c r="H161" s="1">
        <f t="shared" si="52"/>
        <v>5.0599999999999978E-2</v>
      </c>
      <c r="I161" s="1">
        <f t="shared" si="52"/>
        <v>5.0599999999999978E-2</v>
      </c>
      <c r="J161" s="1">
        <f t="shared" ref="J161:AW161" si="53">((1+$B$3)*(1+$B$4))-1</f>
        <v>5.0599999999999978E-2</v>
      </c>
      <c r="K161" s="1">
        <f t="shared" si="53"/>
        <v>5.0599999999999978E-2</v>
      </c>
      <c r="L161" s="1">
        <f t="shared" si="53"/>
        <v>5.0599999999999978E-2</v>
      </c>
      <c r="M161" s="1">
        <f t="shared" si="53"/>
        <v>5.0599999999999978E-2</v>
      </c>
      <c r="N161" s="1">
        <f t="shared" si="53"/>
        <v>5.0599999999999978E-2</v>
      </c>
      <c r="O161" s="1">
        <f t="shared" si="53"/>
        <v>5.0599999999999978E-2</v>
      </c>
      <c r="P161" s="1">
        <f t="shared" si="53"/>
        <v>5.0599999999999978E-2</v>
      </c>
      <c r="Q161" s="1">
        <f t="shared" si="53"/>
        <v>5.0599999999999978E-2</v>
      </c>
      <c r="R161" s="1">
        <f t="shared" si="53"/>
        <v>5.0599999999999978E-2</v>
      </c>
      <c r="S161" s="1">
        <f t="shared" si="53"/>
        <v>5.0599999999999978E-2</v>
      </c>
      <c r="T161" s="1">
        <f t="shared" si="53"/>
        <v>5.0599999999999978E-2</v>
      </c>
      <c r="U161" s="1">
        <f t="shared" si="53"/>
        <v>5.0599999999999978E-2</v>
      </c>
      <c r="V161" s="1">
        <f t="shared" si="53"/>
        <v>5.0599999999999978E-2</v>
      </c>
      <c r="W161" s="1">
        <f t="shared" si="53"/>
        <v>5.0599999999999978E-2</v>
      </c>
      <c r="X161" s="1">
        <f t="shared" si="53"/>
        <v>5.0599999999999978E-2</v>
      </c>
      <c r="Y161" s="1">
        <f t="shared" si="53"/>
        <v>5.0599999999999978E-2</v>
      </c>
      <c r="Z161" s="1">
        <f t="shared" si="53"/>
        <v>5.0599999999999978E-2</v>
      </c>
      <c r="AA161" s="1">
        <f t="shared" si="53"/>
        <v>5.0599999999999978E-2</v>
      </c>
      <c r="AB161" s="1">
        <f t="shared" si="53"/>
        <v>5.0599999999999978E-2</v>
      </c>
      <c r="AC161" s="1">
        <f t="shared" si="53"/>
        <v>5.0599999999999978E-2</v>
      </c>
      <c r="AD161" s="1">
        <f t="shared" si="53"/>
        <v>5.0599999999999978E-2</v>
      </c>
      <c r="AE161" s="1">
        <f t="shared" si="53"/>
        <v>5.0599999999999978E-2</v>
      </c>
      <c r="AF161" s="1">
        <f t="shared" si="53"/>
        <v>5.0599999999999978E-2</v>
      </c>
      <c r="AG161" s="1">
        <f t="shared" si="53"/>
        <v>5.0599999999999978E-2</v>
      </c>
      <c r="AH161" s="1">
        <f t="shared" si="53"/>
        <v>5.0599999999999978E-2</v>
      </c>
      <c r="AI161" s="1">
        <f t="shared" si="53"/>
        <v>5.0599999999999978E-2</v>
      </c>
      <c r="AJ161" s="1">
        <f t="shared" si="53"/>
        <v>5.0599999999999978E-2</v>
      </c>
      <c r="AK161" s="1">
        <f t="shared" si="53"/>
        <v>5.0599999999999978E-2</v>
      </c>
      <c r="AL161" s="1">
        <f t="shared" si="53"/>
        <v>5.0599999999999978E-2</v>
      </c>
      <c r="AM161" s="1">
        <f t="shared" si="53"/>
        <v>5.0599999999999978E-2</v>
      </c>
      <c r="AN161" s="1">
        <f t="shared" si="53"/>
        <v>5.0599999999999978E-2</v>
      </c>
      <c r="AO161" s="1">
        <f t="shared" si="53"/>
        <v>5.0599999999999978E-2</v>
      </c>
      <c r="AP161" s="1">
        <f t="shared" si="53"/>
        <v>5.0599999999999978E-2</v>
      </c>
      <c r="AQ161" s="1">
        <f t="shared" si="53"/>
        <v>5.0599999999999978E-2</v>
      </c>
      <c r="AR161" s="1">
        <f t="shared" si="53"/>
        <v>5.0599999999999978E-2</v>
      </c>
      <c r="AS161" s="1">
        <f t="shared" si="53"/>
        <v>5.0599999999999978E-2</v>
      </c>
      <c r="AT161" s="1">
        <f t="shared" si="53"/>
        <v>5.0599999999999978E-2</v>
      </c>
      <c r="AU161" s="1">
        <f t="shared" si="53"/>
        <v>5.0599999999999978E-2</v>
      </c>
      <c r="AV161" s="1">
        <f t="shared" si="53"/>
        <v>5.0599999999999978E-2</v>
      </c>
      <c r="AW161" s="1">
        <f t="shared" si="53"/>
        <v>5.0599999999999978E-2</v>
      </c>
    </row>
    <row r="162" spans="1:49">
      <c r="A162" s="7" t="s">
        <v>255</v>
      </c>
      <c r="B162" s="1">
        <f t="shared" ref="B162:I162" si="54">B160*((1+B161)^(B155))</f>
        <v>1.6382265673600411</v>
      </c>
      <c r="C162" s="1">
        <f t="shared" si="54"/>
        <v>2.0477832092000514</v>
      </c>
      <c r="D162" s="1">
        <f t="shared" si="54"/>
        <v>2.7303776122667354</v>
      </c>
      <c r="E162" s="1">
        <f t="shared" si="54"/>
        <v>3.327294189942402</v>
      </c>
      <c r="F162" s="1">
        <f t="shared" si="54"/>
        <v>3.8901656709727428</v>
      </c>
      <c r="G162" s="1">
        <f t="shared" si="54"/>
        <v>4.0955664184001028</v>
      </c>
      <c r="H162" s="1">
        <f t="shared" si="54"/>
        <v>2.9785937588364382</v>
      </c>
      <c r="I162" s="1">
        <f t="shared" si="54"/>
        <v>4.2005809419488234</v>
      </c>
      <c r="J162" s="1">
        <f t="shared" ref="J162:AW162" si="55">J160*((1+J161)^(J155))</f>
        <v>1.6382265673600411</v>
      </c>
      <c r="K162" s="1">
        <f t="shared" si="55"/>
        <v>2.0477832092000514</v>
      </c>
      <c r="L162" s="1">
        <f t="shared" si="55"/>
        <v>2.7303776122667354</v>
      </c>
      <c r="M162" s="1">
        <f t="shared" si="55"/>
        <v>3.327294189942402</v>
      </c>
      <c r="N162" s="1">
        <f t="shared" si="55"/>
        <v>3.8901656709727428</v>
      </c>
      <c r="O162" s="1">
        <f t="shared" si="55"/>
        <v>4.0955664184001028</v>
      </c>
      <c r="P162" s="1">
        <f t="shared" si="55"/>
        <v>2.9785937588364382</v>
      </c>
      <c r="Q162" s="1">
        <f t="shared" si="55"/>
        <v>4.2005809419488234</v>
      </c>
      <c r="R162" s="1">
        <f t="shared" si="55"/>
        <v>1.6382265673600411</v>
      </c>
      <c r="S162" s="1">
        <f t="shared" si="55"/>
        <v>2.0477832092000514</v>
      </c>
      <c r="T162" s="1">
        <f t="shared" si="55"/>
        <v>2.7303776122667354</v>
      </c>
      <c r="U162" s="1">
        <f t="shared" si="55"/>
        <v>3.327294189942402</v>
      </c>
      <c r="V162" s="1">
        <f t="shared" si="55"/>
        <v>3.8901656709727428</v>
      </c>
      <c r="W162" s="1">
        <f t="shared" si="55"/>
        <v>4.0955664184001028</v>
      </c>
      <c r="X162" s="1">
        <f t="shared" si="55"/>
        <v>2.9785937588364382</v>
      </c>
      <c r="Y162" s="1">
        <f t="shared" si="55"/>
        <v>4.2005809419488234</v>
      </c>
      <c r="Z162" s="1">
        <f t="shared" si="55"/>
        <v>1.6382265673600411</v>
      </c>
      <c r="AA162" s="1">
        <f t="shared" si="55"/>
        <v>2.0477832092000514</v>
      </c>
      <c r="AB162" s="1">
        <f t="shared" si="55"/>
        <v>2.7303776122667354</v>
      </c>
      <c r="AC162" s="1">
        <f t="shared" si="55"/>
        <v>3.327294189942402</v>
      </c>
      <c r="AD162" s="1">
        <f t="shared" si="55"/>
        <v>3.8901656709727428</v>
      </c>
      <c r="AE162" s="1">
        <f t="shared" si="55"/>
        <v>4.0955664184001028</v>
      </c>
      <c r="AF162" s="1">
        <f t="shared" si="55"/>
        <v>2.9785937588364382</v>
      </c>
      <c r="AG162" s="1">
        <f t="shared" si="55"/>
        <v>4.2005809419488234</v>
      </c>
      <c r="AH162" s="1">
        <f t="shared" si="55"/>
        <v>1.6382265673600411</v>
      </c>
      <c r="AI162" s="1">
        <f t="shared" si="55"/>
        <v>2.0477832092000514</v>
      </c>
      <c r="AJ162" s="1">
        <f t="shared" si="55"/>
        <v>2.7303776122667354</v>
      </c>
      <c r="AK162" s="1">
        <f t="shared" si="55"/>
        <v>3.327294189942402</v>
      </c>
      <c r="AL162" s="1">
        <f t="shared" si="55"/>
        <v>3.8901656709727428</v>
      </c>
      <c r="AM162" s="1">
        <f t="shared" si="55"/>
        <v>4.0955664184001028</v>
      </c>
      <c r="AN162" s="1">
        <f t="shared" si="55"/>
        <v>2.9785937588364382</v>
      </c>
      <c r="AO162" s="1">
        <f t="shared" si="55"/>
        <v>4.2005809419488234</v>
      </c>
      <c r="AP162" s="1">
        <f t="shared" si="55"/>
        <v>1.6382265673600411</v>
      </c>
      <c r="AQ162" s="1">
        <f t="shared" si="55"/>
        <v>2.0477832092000514</v>
      </c>
      <c r="AR162" s="1">
        <f t="shared" si="55"/>
        <v>2.7303776122667354</v>
      </c>
      <c r="AS162" s="1">
        <f t="shared" si="55"/>
        <v>3.327294189942402</v>
      </c>
      <c r="AT162" s="1">
        <f t="shared" si="55"/>
        <v>3.8901656709727428</v>
      </c>
      <c r="AU162" s="1">
        <f t="shared" si="55"/>
        <v>4.0955664184001028</v>
      </c>
      <c r="AV162" s="1">
        <f t="shared" si="55"/>
        <v>2.9785937588364382</v>
      </c>
      <c r="AW162" s="1">
        <f t="shared" si="55"/>
        <v>4.2005809419488234</v>
      </c>
    </row>
    <row r="163" spans="1:49">
      <c r="A163" s="7" t="s">
        <v>259</v>
      </c>
      <c r="B163" s="1">
        <f t="shared" ref="B163:I163" si="56">B162*(1-B154*(1-$B$8))</f>
        <v>1.6382265673600411</v>
      </c>
      <c r="C163" s="1">
        <f t="shared" si="56"/>
        <v>2.0477832092000514</v>
      </c>
      <c r="D163" s="1">
        <f t="shared" si="56"/>
        <v>2.7303776122667354</v>
      </c>
      <c r="E163" s="1">
        <f t="shared" si="56"/>
        <v>3.327294189942402</v>
      </c>
      <c r="F163" s="1">
        <f t="shared" si="56"/>
        <v>3.8901656709727428</v>
      </c>
      <c r="G163" s="1">
        <f t="shared" si="56"/>
        <v>4.0955664184001028</v>
      </c>
      <c r="H163" s="1">
        <f t="shared" si="56"/>
        <v>2.9785937588364382</v>
      </c>
      <c r="I163" s="1">
        <f t="shared" si="56"/>
        <v>4.2005809419488234</v>
      </c>
      <c r="J163" s="1">
        <f t="shared" ref="J163:AW163" si="57">J162*(1-J154*(1-$B$8))</f>
        <v>1.392492582256035</v>
      </c>
      <c r="K163" s="1">
        <f t="shared" si="57"/>
        <v>1.7406157278200436</v>
      </c>
      <c r="L163" s="1">
        <f t="shared" si="57"/>
        <v>2.3208209704267251</v>
      </c>
      <c r="M163" s="1">
        <f t="shared" si="57"/>
        <v>2.8282000614510414</v>
      </c>
      <c r="N163" s="1">
        <f t="shared" si="57"/>
        <v>3.3066408203268312</v>
      </c>
      <c r="O163" s="1">
        <f t="shared" si="57"/>
        <v>3.4812314556400872</v>
      </c>
      <c r="P163" s="1">
        <f t="shared" si="57"/>
        <v>2.5318046950109725</v>
      </c>
      <c r="Q163" s="1">
        <f t="shared" si="57"/>
        <v>3.5704938006564997</v>
      </c>
      <c r="R163" s="1">
        <f t="shared" si="57"/>
        <v>1.1467585971520287</v>
      </c>
      <c r="S163" s="1">
        <f t="shared" si="57"/>
        <v>1.433448246440036</v>
      </c>
      <c r="T163" s="1">
        <f t="shared" si="57"/>
        <v>1.9112643285867146</v>
      </c>
      <c r="U163" s="1">
        <f t="shared" si="57"/>
        <v>2.3291059329596813</v>
      </c>
      <c r="V163" s="1">
        <f t="shared" si="57"/>
        <v>2.72311596968092</v>
      </c>
      <c r="W163" s="1">
        <f t="shared" si="57"/>
        <v>2.866896492880072</v>
      </c>
      <c r="X163" s="1">
        <f t="shared" si="57"/>
        <v>2.0850156311855068</v>
      </c>
      <c r="Y163" s="1">
        <f t="shared" si="57"/>
        <v>2.940406659364176</v>
      </c>
      <c r="Z163" s="1">
        <f t="shared" si="57"/>
        <v>0.90102461204802264</v>
      </c>
      <c r="AA163" s="1">
        <f t="shared" si="57"/>
        <v>1.1262807650600284</v>
      </c>
      <c r="AB163" s="1">
        <f t="shared" si="57"/>
        <v>1.5017076867467045</v>
      </c>
      <c r="AC163" s="1">
        <f t="shared" si="57"/>
        <v>1.8300118044683213</v>
      </c>
      <c r="AD163" s="1">
        <f t="shared" si="57"/>
        <v>2.1395911190350088</v>
      </c>
      <c r="AE163" s="1">
        <f t="shared" si="57"/>
        <v>2.2525615301200568</v>
      </c>
      <c r="AF163" s="1">
        <f t="shared" si="57"/>
        <v>1.6382265673600411</v>
      </c>
      <c r="AG163" s="1">
        <f t="shared" si="57"/>
        <v>2.3103195180718532</v>
      </c>
      <c r="AH163" s="1">
        <f t="shared" si="57"/>
        <v>1.0853251008760272</v>
      </c>
      <c r="AI163" s="1">
        <f t="shared" si="57"/>
        <v>1.3566563760950341</v>
      </c>
      <c r="AJ163" s="1">
        <f t="shared" si="57"/>
        <v>1.8088751681267121</v>
      </c>
      <c r="AK163" s="1">
        <f t="shared" si="57"/>
        <v>2.2043324008368415</v>
      </c>
      <c r="AL163" s="1">
        <f t="shared" si="57"/>
        <v>2.577234757019442</v>
      </c>
      <c r="AM163" s="1">
        <f t="shared" si="57"/>
        <v>2.7133127521900682</v>
      </c>
      <c r="AN163" s="1">
        <f t="shared" si="57"/>
        <v>1.9733183652291402</v>
      </c>
      <c r="AO163" s="1">
        <f t="shared" si="57"/>
        <v>2.7828848740410952</v>
      </c>
      <c r="AP163" s="1">
        <f t="shared" si="57"/>
        <v>1.1467585971520287</v>
      </c>
      <c r="AQ163" s="1">
        <f t="shared" si="57"/>
        <v>1.433448246440036</v>
      </c>
      <c r="AR163" s="1">
        <f t="shared" si="57"/>
        <v>1.9112643285867146</v>
      </c>
      <c r="AS163" s="1">
        <f t="shared" si="57"/>
        <v>2.3291059329596813</v>
      </c>
      <c r="AT163" s="1">
        <f t="shared" si="57"/>
        <v>2.72311596968092</v>
      </c>
      <c r="AU163" s="1">
        <f t="shared" si="57"/>
        <v>2.866896492880072</v>
      </c>
      <c r="AV163" s="1">
        <f t="shared" si="57"/>
        <v>2.0850156311855068</v>
      </c>
      <c r="AW163" s="1">
        <f t="shared" si="57"/>
        <v>2.940406659364176</v>
      </c>
    </row>
    <row r="164" spans="1:49">
      <c r="A164" s="7" t="s">
        <v>256</v>
      </c>
      <c r="B164" s="1">
        <f t="shared" ref="B164:I164" si="58">B163/((1+$B$4)^B155)</f>
        <v>1.3439163793441213</v>
      </c>
      <c r="C164" s="1">
        <f t="shared" si="58"/>
        <v>1.6798954741801517</v>
      </c>
      <c r="D164" s="1">
        <f t="shared" si="58"/>
        <v>2.2398606322402022</v>
      </c>
      <c r="E164" s="1">
        <f t="shared" si="58"/>
        <v>2.7295401319037316</v>
      </c>
      <c r="F164" s="1">
        <f t="shared" si="58"/>
        <v>3.1912907944151825</v>
      </c>
      <c r="G164" s="1">
        <f t="shared" si="58"/>
        <v>3.3597909483603035</v>
      </c>
      <c r="H164" s="1">
        <f t="shared" si="58"/>
        <v>2.4434843260802204</v>
      </c>
      <c r="I164" s="1">
        <f t="shared" si="58"/>
        <v>3.4459394342156955</v>
      </c>
      <c r="J164" s="1">
        <f t="shared" ref="J164:AW164" si="59">J163/((1+$B$4)^J155)</f>
        <v>1.1423289224425031</v>
      </c>
      <c r="K164" s="1">
        <f t="shared" si="59"/>
        <v>1.4279111530531288</v>
      </c>
      <c r="L164" s="1">
        <f t="shared" si="59"/>
        <v>1.903881537404172</v>
      </c>
      <c r="M164" s="1">
        <f t="shared" si="59"/>
        <v>2.3201091121181716</v>
      </c>
      <c r="N164" s="1">
        <f t="shared" si="59"/>
        <v>2.7125971752529048</v>
      </c>
      <c r="O164" s="1">
        <f t="shared" si="59"/>
        <v>2.8558223061062575</v>
      </c>
      <c r="P164" s="1">
        <f t="shared" si="59"/>
        <v>2.0769616771681871</v>
      </c>
      <c r="Q164" s="1">
        <f t="shared" si="59"/>
        <v>2.9290485190833411</v>
      </c>
      <c r="R164" s="1">
        <f t="shared" si="59"/>
        <v>0.94074146554088478</v>
      </c>
      <c r="S164" s="1">
        <f t="shared" si="59"/>
        <v>1.1759268319261063</v>
      </c>
      <c r="T164" s="1">
        <f t="shared" si="59"/>
        <v>1.5679024425681414</v>
      </c>
      <c r="U164" s="1">
        <f t="shared" si="59"/>
        <v>1.9106780923326119</v>
      </c>
      <c r="V164" s="1">
        <f t="shared" si="59"/>
        <v>2.2339035560906275</v>
      </c>
      <c r="W164" s="1">
        <f t="shared" si="59"/>
        <v>2.3518536638522125</v>
      </c>
      <c r="X164" s="1">
        <f t="shared" si="59"/>
        <v>1.7104390282561543</v>
      </c>
      <c r="Y164" s="1">
        <f t="shared" si="59"/>
        <v>2.4121576039509867</v>
      </c>
      <c r="Z164" s="1">
        <f t="shared" si="59"/>
        <v>0.73915400863926672</v>
      </c>
      <c r="AA164" s="1">
        <f t="shared" si="59"/>
        <v>0.92394251079908352</v>
      </c>
      <c r="AB164" s="1">
        <f t="shared" si="59"/>
        <v>1.2319233477321114</v>
      </c>
      <c r="AC164" s="1">
        <f t="shared" si="59"/>
        <v>1.5012470725470526</v>
      </c>
      <c r="AD164" s="1">
        <f t="shared" si="59"/>
        <v>1.7552099369283505</v>
      </c>
      <c r="AE164" s="1">
        <f t="shared" si="59"/>
        <v>1.847885021598167</v>
      </c>
      <c r="AF164" s="1">
        <f t="shared" si="59"/>
        <v>1.3439163793441213</v>
      </c>
      <c r="AG164" s="1">
        <f t="shared" si="59"/>
        <v>1.8952666888186329</v>
      </c>
      <c r="AH164" s="1">
        <f t="shared" si="59"/>
        <v>0.89034460131548032</v>
      </c>
      <c r="AI164" s="1">
        <f t="shared" si="59"/>
        <v>1.1129307516443505</v>
      </c>
      <c r="AJ164" s="1">
        <f t="shared" si="59"/>
        <v>1.4839076688591339</v>
      </c>
      <c r="AK164" s="1">
        <f t="shared" si="59"/>
        <v>1.8083203373862222</v>
      </c>
      <c r="AL164" s="1">
        <f t="shared" si="59"/>
        <v>2.1142301513000583</v>
      </c>
      <c r="AM164" s="1">
        <f t="shared" si="59"/>
        <v>2.225861503288701</v>
      </c>
      <c r="AN164" s="1">
        <f t="shared" si="59"/>
        <v>1.6188083660281458</v>
      </c>
      <c r="AO164" s="1">
        <f t="shared" si="59"/>
        <v>2.2829348751678982</v>
      </c>
      <c r="AP164" s="1">
        <f t="shared" si="59"/>
        <v>0.94074146554088478</v>
      </c>
      <c r="AQ164" s="1">
        <f t="shared" si="59"/>
        <v>1.1759268319261063</v>
      </c>
      <c r="AR164" s="1">
        <f t="shared" si="59"/>
        <v>1.5679024425681414</v>
      </c>
      <c r="AS164" s="1">
        <f t="shared" si="59"/>
        <v>1.9106780923326119</v>
      </c>
      <c r="AT164" s="1">
        <f t="shared" si="59"/>
        <v>2.2339035560906275</v>
      </c>
      <c r="AU164" s="1">
        <f t="shared" si="59"/>
        <v>2.3518536638522125</v>
      </c>
      <c r="AV164" s="1">
        <f t="shared" si="59"/>
        <v>1.7104390282561543</v>
      </c>
      <c r="AW164" s="1">
        <f t="shared" si="59"/>
        <v>2.4121576039509867</v>
      </c>
    </row>
    <row r="165" spans="1:49">
      <c r="A165" s="7" t="s">
        <v>12</v>
      </c>
      <c r="B165" s="1">
        <f t="shared" ref="B165:I165" si="60">B164^(1/B155)-1</f>
        <v>3.0000000000000027E-2</v>
      </c>
      <c r="C165" s="1">
        <f t="shared" si="60"/>
        <v>5.3242138040480169E-2</v>
      </c>
      <c r="D165" s="1">
        <f t="shared" si="60"/>
        <v>8.398207252339307E-2</v>
      </c>
      <c r="E165" s="1">
        <f t="shared" si="60"/>
        <v>0.10562779566881697</v>
      </c>
      <c r="F165" s="1">
        <f t="shared" si="60"/>
        <v>0.12304365355838942</v>
      </c>
      <c r="G165" s="1">
        <f t="shared" si="60"/>
        <v>0.12883697317677378</v>
      </c>
      <c r="H165" s="1">
        <f t="shared" si="60"/>
        <v>9.3455103104690407E-2</v>
      </c>
      <c r="I165" s="1">
        <f t="shared" si="60"/>
        <v>0.13169856187913953</v>
      </c>
      <c r="J165" s="1">
        <f t="shared" ref="J165:AW165" si="61">J164^(1/J155)-1</f>
        <v>1.3395840236742007E-2</v>
      </c>
      <c r="K165" s="1">
        <f t="shared" si="61"/>
        <v>3.6263302380849405E-2</v>
      </c>
      <c r="L165" s="1">
        <f t="shared" si="61"/>
        <v>6.650769241398935E-2</v>
      </c>
      <c r="M165" s="1">
        <f t="shared" si="61"/>
        <v>8.7804474738735649E-2</v>
      </c>
      <c r="N165" s="1">
        <f t="shared" si="61"/>
        <v>0.10493957953431532</v>
      </c>
      <c r="O165" s="1">
        <f t="shared" si="61"/>
        <v>0.1106395076920168</v>
      </c>
      <c r="P165" s="1">
        <f t="shared" si="61"/>
        <v>7.5828012594107763E-2</v>
      </c>
      <c r="Q165" s="1">
        <f t="shared" si="61"/>
        <v>0.11345496602934313</v>
      </c>
      <c r="R165" s="1">
        <f t="shared" si="61"/>
        <v>-6.090072026587956E-3</v>
      </c>
      <c r="S165" s="1">
        <f t="shared" si="61"/>
        <v>1.6337686949879693E-2</v>
      </c>
      <c r="T165" s="1">
        <f t="shared" si="61"/>
        <v>4.6000527792422918E-2</v>
      </c>
      <c r="U165" s="1">
        <f t="shared" si="61"/>
        <v>6.688780850349163E-2</v>
      </c>
      <c r="V165" s="1">
        <f t="shared" si="61"/>
        <v>8.3693433805064554E-2</v>
      </c>
      <c r="W165" s="1">
        <f t="shared" si="61"/>
        <v>8.9283761848399701E-2</v>
      </c>
      <c r="X165" s="1">
        <f t="shared" si="61"/>
        <v>5.5141633756255137E-2</v>
      </c>
      <c r="Y165" s="1">
        <f t="shared" si="61"/>
        <v>9.2045083616417278E-2</v>
      </c>
      <c r="Z165" s="1">
        <f t="shared" si="61"/>
        <v>-2.9772693009759044E-2</v>
      </c>
      <c r="AA165" s="1">
        <f t="shared" si="61"/>
        <v>-7.879336699360584E-3</v>
      </c>
      <c r="AB165" s="1">
        <f t="shared" si="61"/>
        <v>2.1076705873856127E-2</v>
      </c>
      <c r="AC165" s="1">
        <f t="shared" si="61"/>
        <v>4.146629002457547E-2</v>
      </c>
      <c r="AD165" s="1">
        <f t="shared" si="61"/>
        <v>5.7871475363531433E-2</v>
      </c>
      <c r="AE165" s="1">
        <f t="shared" si="61"/>
        <v>6.3328598559530214E-2</v>
      </c>
      <c r="AF165" s="1">
        <f t="shared" si="61"/>
        <v>3.0000000000000027E-2</v>
      </c>
      <c r="AG165" s="1">
        <f t="shared" si="61"/>
        <v>6.6024124288083685E-2</v>
      </c>
      <c r="AH165" s="1">
        <f t="shared" si="61"/>
        <v>-1.1547479973601948E-2</v>
      </c>
      <c r="AI165" s="1">
        <f t="shared" si="61"/>
        <v>1.0757131596217384E-2</v>
      </c>
      <c r="AJ165" s="1">
        <f t="shared" si="61"/>
        <v>4.0257098300180205E-2</v>
      </c>
      <c r="AK165" s="1">
        <f t="shared" si="61"/>
        <v>6.1029690135993908E-2</v>
      </c>
      <c r="AL165" s="1">
        <f t="shared" si="61"/>
        <v>7.7743038310138957E-2</v>
      </c>
      <c r="AM165" s="1">
        <f t="shared" si="61"/>
        <v>8.3302670714129556E-2</v>
      </c>
      <c r="AN165" s="1">
        <f t="shared" si="61"/>
        <v>4.93480118442291E-2</v>
      </c>
      <c r="AO165" s="1">
        <f t="shared" si="61"/>
        <v>8.6048830485132122E-2</v>
      </c>
      <c r="AP165" s="1">
        <f t="shared" si="61"/>
        <v>-6.090072026587956E-3</v>
      </c>
      <c r="AQ165" s="1">
        <f t="shared" si="61"/>
        <v>1.6337686949879693E-2</v>
      </c>
      <c r="AR165" s="1">
        <f t="shared" si="61"/>
        <v>4.6000527792422918E-2</v>
      </c>
      <c r="AS165" s="1">
        <f t="shared" si="61"/>
        <v>6.688780850349163E-2</v>
      </c>
      <c r="AT165" s="1">
        <f t="shared" si="61"/>
        <v>8.3693433805064554E-2</v>
      </c>
      <c r="AU165" s="1">
        <f t="shared" si="61"/>
        <v>8.9283761848399701E-2</v>
      </c>
      <c r="AV165" s="1">
        <f t="shared" si="61"/>
        <v>5.5141633756255137E-2</v>
      </c>
      <c r="AW165" s="1">
        <f t="shared" si="61"/>
        <v>9.2045083616417278E-2</v>
      </c>
    </row>
    <row r="166" spans="1:49">
      <c r="A166" s="7" t="s">
        <v>5</v>
      </c>
      <c r="B166" s="1">
        <f t="shared" ref="B166:I166" si="62">$B$3-B165</f>
        <v>-2.7755575615628914E-17</v>
      </c>
      <c r="C166" s="1">
        <f t="shared" si="62"/>
        <v>-2.324213804048017E-2</v>
      </c>
      <c r="D166" s="1">
        <f t="shared" si="62"/>
        <v>-5.3982072523393071E-2</v>
      </c>
      <c r="E166" s="1">
        <f t="shared" si="62"/>
        <v>-7.5627795668816972E-2</v>
      </c>
      <c r="F166" s="1">
        <f t="shared" si="62"/>
        <v>-9.3043653558389422E-2</v>
      </c>
      <c r="G166" s="1">
        <f t="shared" si="62"/>
        <v>-9.8836973176773785E-2</v>
      </c>
      <c r="H166" s="1">
        <f t="shared" si="62"/>
        <v>-6.3455103104690408E-2</v>
      </c>
      <c r="I166" s="1">
        <f t="shared" si="62"/>
        <v>-0.10169856187913953</v>
      </c>
      <c r="J166" s="1">
        <f t="shared" ref="J166:AW166" si="63">$B$3-J165</f>
        <v>1.6604159763257992E-2</v>
      </c>
      <c r="K166" s="1">
        <f t="shared" si="63"/>
        <v>-6.2633023808494059E-3</v>
      </c>
      <c r="L166" s="1">
        <f t="shared" si="63"/>
        <v>-3.6507692413989351E-2</v>
      </c>
      <c r="M166" s="1">
        <f t="shared" si="63"/>
        <v>-5.7804474738735651E-2</v>
      </c>
      <c r="N166" s="1">
        <f t="shared" si="63"/>
        <v>-7.493957953431532E-2</v>
      </c>
      <c r="O166" s="1">
        <f t="shared" si="63"/>
        <v>-8.0639507692016804E-2</v>
      </c>
      <c r="P166" s="1">
        <f t="shared" si="63"/>
        <v>-4.5828012594107764E-2</v>
      </c>
      <c r="Q166" s="1">
        <f t="shared" si="63"/>
        <v>-8.3454966029343131E-2</v>
      </c>
      <c r="R166" s="1">
        <f t="shared" si="63"/>
        <v>3.6090072026587955E-2</v>
      </c>
      <c r="S166" s="1">
        <f t="shared" si="63"/>
        <v>1.3662313050120306E-2</v>
      </c>
      <c r="T166" s="1">
        <f t="shared" si="63"/>
        <v>-1.6000527792422919E-2</v>
      </c>
      <c r="U166" s="1">
        <f t="shared" si="63"/>
        <v>-3.6887808503491631E-2</v>
      </c>
      <c r="V166" s="1">
        <f t="shared" si="63"/>
        <v>-5.3693433805064555E-2</v>
      </c>
      <c r="W166" s="1">
        <f t="shared" si="63"/>
        <v>-5.9283761848399702E-2</v>
      </c>
      <c r="X166" s="1">
        <f t="shared" si="63"/>
        <v>-2.5141633756255138E-2</v>
      </c>
      <c r="Y166" s="1">
        <f t="shared" si="63"/>
        <v>-6.2045083616417279E-2</v>
      </c>
      <c r="Z166" s="1">
        <f t="shared" si="63"/>
        <v>5.9772693009759043E-2</v>
      </c>
      <c r="AA166" s="1">
        <f t="shared" si="63"/>
        <v>3.7879336699360583E-2</v>
      </c>
      <c r="AB166" s="1">
        <f t="shared" si="63"/>
        <v>8.9232941261438714E-3</v>
      </c>
      <c r="AC166" s="1">
        <f t="shared" si="63"/>
        <v>-1.1466290024575471E-2</v>
      </c>
      <c r="AD166" s="1">
        <f t="shared" si="63"/>
        <v>-2.7871475363531434E-2</v>
      </c>
      <c r="AE166" s="1">
        <f t="shared" si="63"/>
        <v>-3.3328598559530215E-2</v>
      </c>
      <c r="AF166" s="1">
        <f t="shared" si="63"/>
        <v>-2.7755575615628914E-17</v>
      </c>
      <c r="AG166" s="1">
        <f t="shared" si="63"/>
        <v>-3.6024124288083686E-2</v>
      </c>
      <c r="AH166" s="1">
        <f t="shared" si="63"/>
        <v>4.1547479973601947E-2</v>
      </c>
      <c r="AI166" s="1">
        <f t="shared" si="63"/>
        <v>1.9242868403782615E-2</v>
      </c>
      <c r="AJ166" s="1">
        <f t="shared" si="63"/>
        <v>-1.0257098300180206E-2</v>
      </c>
      <c r="AK166" s="1">
        <f t="shared" si="63"/>
        <v>-3.1029690135993909E-2</v>
      </c>
      <c r="AL166" s="1">
        <f t="shared" si="63"/>
        <v>-4.7743038310138958E-2</v>
      </c>
      <c r="AM166" s="1">
        <f t="shared" si="63"/>
        <v>-5.3302670714129557E-2</v>
      </c>
      <c r="AN166" s="1">
        <f t="shared" si="63"/>
        <v>-1.9348011844229102E-2</v>
      </c>
      <c r="AO166" s="1">
        <f t="shared" si="63"/>
        <v>-5.6048830485132123E-2</v>
      </c>
      <c r="AP166" s="1">
        <f t="shared" si="63"/>
        <v>3.6090072026587955E-2</v>
      </c>
      <c r="AQ166" s="1">
        <f t="shared" si="63"/>
        <v>1.3662313050120306E-2</v>
      </c>
      <c r="AR166" s="1">
        <f t="shared" si="63"/>
        <v>-1.6000527792422919E-2</v>
      </c>
      <c r="AS166" s="1">
        <f t="shared" si="63"/>
        <v>-3.6887808503491631E-2</v>
      </c>
      <c r="AT166" s="1">
        <f t="shared" si="63"/>
        <v>-5.3693433805064555E-2</v>
      </c>
      <c r="AU166" s="1">
        <f t="shared" si="63"/>
        <v>-5.9283761848399702E-2</v>
      </c>
      <c r="AV166" s="1">
        <f t="shared" si="63"/>
        <v>-2.5141633756255138E-2</v>
      </c>
      <c r="AW166" s="1">
        <f t="shared" si="63"/>
        <v>-6.2045083616417279E-2</v>
      </c>
    </row>
    <row r="167" spans="1:49" s="17" customFormat="1">
      <c r="A167" s="17" t="s">
        <v>6</v>
      </c>
      <c r="B167" s="16">
        <f t="shared" ref="B167:I167" si="64">B166/$B$3</f>
        <v>-9.2518585385429718E-16</v>
      </c>
      <c r="C167" s="16">
        <f t="shared" si="64"/>
        <v>-0.77473793468267238</v>
      </c>
      <c r="D167" s="16">
        <f t="shared" si="64"/>
        <v>-1.7994024174464358</v>
      </c>
      <c r="E167" s="16">
        <f t="shared" si="64"/>
        <v>-2.520926522293899</v>
      </c>
      <c r="F167" s="16">
        <f t="shared" si="64"/>
        <v>-3.1014551186129808</v>
      </c>
      <c r="G167" s="16">
        <f t="shared" si="64"/>
        <v>-3.2945657725591264</v>
      </c>
      <c r="H167" s="16">
        <f t="shared" si="64"/>
        <v>-2.1151701034896804</v>
      </c>
      <c r="I167" s="16">
        <f t="shared" si="64"/>
        <v>-3.3899520626379847</v>
      </c>
      <c r="J167" s="16">
        <f t="shared" ref="J167:AW167" si="65">J166/$B$3</f>
        <v>0.55347199210859976</v>
      </c>
      <c r="K167" s="17">
        <f t="shared" si="65"/>
        <v>-0.20877674602831353</v>
      </c>
      <c r="L167" s="17">
        <f t="shared" si="65"/>
        <v>-1.2169230804663118</v>
      </c>
      <c r="M167" s="17">
        <f t="shared" si="65"/>
        <v>-1.9268158246245217</v>
      </c>
      <c r="N167" s="17">
        <f t="shared" si="65"/>
        <v>-2.4979859844771775</v>
      </c>
      <c r="O167" s="17">
        <f t="shared" si="65"/>
        <v>-2.6879835897338937</v>
      </c>
      <c r="P167" s="17">
        <f t="shared" si="65"/>
        <v>-1.5276004198035922</v>
      </c>
      <c r="Q167" s="17">
        <f t="shared" si="65"/>
        <v>-2.7818322009781045</v>
      </c>
      <c r="R167" s="17">
        <f t="shared" si="65"/>
        <v>1.2030024008862652</v>
      </c>
      <c r="S167" s="17">
        <f t="shared" si="65"/>
        <v>0.45541043500401024</v>
      </c>
      <c r="T167" s="17">
        <f t="shared" si="65"/>
        <v>-0.53335092641409731</v>
      </c>
      <c r="U167" s="17">
        <f t="shared" si="65"/>
        <v>-1.2295936167830543</v>
      </c>
      <c r="V167" s="17">
        <f t="shared" si="65"/>
        <v>-1.7897811268354853</v>
      </c>
      <c r="W167" s="17">
        <f t="shared" si="65"/>
        <v>-1.9761253949466568</v>
      </c>
      <c r="X167" s="17">
        <f t="shared" si="65"/>
        <v>-0.83805445854183802</v>
      </c>
      <c r="Y167" s="17">
        <f t="shared" si="65"/>
        <v>-2.0681694538805759</v>
      </c>
      <c r="Z167" s="17">
        <f t="shared" si="65"/>
        <v>1.9924231003253015</v>
      </c>
      <c r="AA167" s="17">
        <f t="shared" si="65"/>
        <v>1.2626445566453528</v>
      </c>
      <c r="AB167" s="17">
        <f t="shared" si="65"/>
        <v>0.29744313753812907</v>
      </c>
      <c r="AC167" s="17">
        <f t="shared" si="65"/>
        <v>-0.38220966748584906</v>
      </c>
      <c r="AD167" s="17">
        <f t="shared" si="65"/>
        <v>-0.9290491787843812</v>
      </c>
      <c r="AE167" s="17">
        <f t="shared" si="65"/>
        <v>-1.1109532853176738</v>
      </c>
      <c r="AF167" s="17">
        <f t="shared" si="65"/>
        <v>-9.2518585385429718E-16</v>
      </c>
      <c r="AG167" s="17">
        <f t="shared" si="65"/>
        <v>-1.2008041429361229</v>
      </c>
      <c r="AH167" s="17">
        <f t="shared" si="65"/>
        <v>1.384915999120065</v>
      </c>
      <c r="AI167" s="17">
        <f t="shared" si="65"/>
        <v>0.64142894679275386</v>
      </c>
      <c r="AJ167" s="17">
        <f t="shared" si="65"/>
        <v>-0.34190327667267356</v>
      </c>
      <c r="AK167" s="17">
        <f t="shared" si="65"/>
        <v>-1.0343230045331304</v>
      </c>
      <c r="AL167" s="17">
        <f t="shared" si="65"/>
        <v>-1.5914346103379653</v>
      </c>
      <c r="AM167" s="17">
        <f t="shared" si="65"/>
        <v>-1.7767556904709854</v>
      </c>
      <c r="AN167" s="17">
        <f t="shared" si="65"/>
        <v>-0.64493372814097005</v>
      </c>
      <c r="AO167" s="17">
        <f t="shared" si="65"/>
        <v>-1.8682943495044042</v>
      </c>
      <c r="AP167" s="17">
        <f t="shared" si="65"/>
        <v>1.2030024008862652</v>
      </c>
      <c r="AQ167" s="17">
        <f t="shared" si="65"/>
        <v>0.45541043500401024</v>
      </c>
      <c r="AR167" s="17">
        <f t="shared" si="65"/>
        <v>-0.53335092641409731</v>
      </c>
      <c r="AS167" s="17">
        <f t="shared" si="65"/>
        <v>-1.2295936167830543</v>
      </c>
      <c r="AT167" s="17">
        <f t="shared" si="65"/>
        <v>-1.7897811268354853</v>
      </c>
      <c r="AU167" s="17">
        <f t="shared" si="65"/>
        <v>-1.9761253949466568</v>
      </c>
      <c r="AV167" s="17">
        <f t="shared" si="65"/>
        <v>-0.83805445854183802</v>
      </c>
      <c r="AW167" s="17">
        <f t="shared" si="65"/>
        <v>-2.0681694538805759</v>
      </c>
    </row>
    <row r="168" spans="1:49" s="17" customFormat="1">
      <c r="A168" s="17" t="s">
        <v>13</v>
      </c>
      <c r="B168" s="18">
        <f>B159/B163*100</f>
        <v>100</v>
      </c>
      <c r="C168" s="18">
        <f t="shared" ref="C168:AW168" si="66">C159/C163*100</f>
        <v>80</v>
      </c>
      <c r="D168" s="18">
        <f t="shared" si="66"/>
        <v>60</v>
      </c>
      <c r="E168" s="18">
        <f t="shared" si="66"/>
        <v>49.236000000000004</v>
      </c>
      <c r="F168" s="18">
        <f t="shared" si="66"/>
        <v>42.111999999999995</v>
      </c>
      <c r="G168" s="18">
        <f t="shared" si="66"/>
        <v>40</v>
      </c>
      <c r="H168" s="18">
        <f t="shared" si="66"/>
        <v>55.000000000000007</v>
      </c>
      <c r="I168" s="18">
        <f t="shared" si="66"/>
        <v>39</v>
      </c>
      <c r="J168" s="18">
        <f t="shared" si="66"/>
        <v>117.64705882352942</v>
      </c>
      <c r="K168" s="17">
        <f t="shared" si="66"/>
        <v>94.117647058823536</v>
      </c>
      <c r="L168" s="17">
        <f t="shared" si="66"/>
        <v>70.588235294117638</v>
      </c>
      <c r="M168" s="17">
        <f t="shared" si="66"/>
        <v>57.924705882352946</v>
      </c>
      <c r="N168" s="17">
        <f t="shared" si="66"/>
        <v>49.543529411764695</v>
      </c>
      <c r="O168" s="17">
        <f t="shared" si="66"/>
        <v>47.058823529411768</v>
      </c>
      <c r="P168" s="17">
        <f t="shared" si="66"/>
        <v>64.705882352941174</v>
      </c>
      <c r="Q168" s="17">
        <f t="shared" si="66"/>
        <v>45.882352941176471</v>
      </c>
      <c r="R168" s="17">
        <f t="shared" si="66"/>
        <v>142.85714285714289</v>
      </c>
      <c r="S168" s="17">
        <f t="shared" si="66"/>
        <v>114.28571428571428</v>
      </c>
      <c r="T168" s="17">
        <f t="shared" si="66"/>
        <v>85.714285714285722</v>
      </c>
      <c r="U168" s="17">
        <f t="shared" si="66"/>
        <v>70.337142857142865</v>
      </c>
      <c r="V168" s="17">
        <f t="shared" si="66"/>
        <v>60.159999999999989</v>
      </c>
      <c r="W168" s="17">
        <f t="shared" si="66"/>
        <v>57.142857142857139</v>
      </c>
      <c r="X168" s="17">
        <f t="shared" si="66"/>
        <v>78.571428571428569</v>
      </c>
      <c r="Y168" s="17">
        <f t="shared" si="66"/>
        <v>55.714285714285715</v>
      </c>
      <c r="Z168" s="17">
        <f t="shared" si="66"/>
        <v>181.81818181818181</v>
      </c>
      <c r="AA168" s="17">
        <f t="shared" si="66"/>
        <v>145.45454545454544</v>
      </c>
      <c r="AB168" s="17">
        <f t="shared" si="66"/>
        <v>109.09090909090908</v>
      </c>
      <c r="AC168" s="17">
        <f t="shared" si="66"/>
        <v>89.519999999999982</v>
      </c>
      <c r="AD168" s="17">
        <f t="shared" si="66"/>
        <v>76.567272727272709</v>
      </c>
      <c r="AE168" s="17">
        <f t="shared" si="66"/>
        <v>72.72727272727272</v>
      </c>
      <c r="AF168" s="17">
        <f t="shared" si="66"/>
        <v>100</v>
      </c>
      <c r="AG168" s="17">
        <f t="shared" si="66"/>
        <v>70.909090909090907</v>
      </c>
      <c r="AH168" s="17">
        <f t="shared" si="66"/>
        <v>150.9433962264151</v>
      </c>
      <c r="AI168" s="17">
        <f t="shared" si="66"/>
        <v>120.75471698113208</v>
      </c>
      <c r="AJ168" s="17">
        <f t="shared" si="66"/>
        <v>90.566037735849065</v>
      </c>
      <c r="AK168" s="17">
        <f t="shared" si="66"/>
        <v>74.318490566037738</v>
      </c>
      <c r="AL168" s="17">
        <f t="shared" si="66"/>
        <v>63.565283018867916</v>
      </c>
      <c r="AM168" s="17">
        <f t="shared" si="66"/>
        <v>60.377358490566039</v>
      </c>
      <c r="AN168" s="17">
        <f t="shared" si="66"/>
        <v>83.018867924528323</v>
      </c>
      <c r="AO168" s="17">
        <f t="shared" si="66"/>
        <v>58.867924528301899</v>
      </c>
      <c r="AP168" s="17">
        <f t="shared" si="66"/>
        <v>142.85714285714289</v>
      </c>
      <c r="AQ168" s="17">
        <f t="shared" si="66"/>
        <v>114.28571428571428</v>
      </c>
      <c r="AR168" s="17">
        <f t="shared" si="66"/>
        <v>85.714285714285722</v>
      </c>
      <c r="AS168" s="17">
        <f t="shared" si="66"/>
        <v>70.337142857142865</v>
      </c>
      <c r="AT168" s="17">
        <f t="shared" si="66"/>
        <v>60.159999999999989</v>
      </c>
      <c r="AU168" s="17">
        <f t="shared" si="66"/>
        <v>57.142857142857139</v>
      </c>
      <c r="AV168" s="17">
        <f t="shared" si="66"/>
        <v>78.571428571428569</v>
      </c>
      <c r="AW168" s="17">
        <f t="shared" si="66"/>
        <v>55.714285714285715</v>
      </c>
    </row>
    <row r="169" spans="1:49">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row>
    <row r="170" spans="1:49">
      <c r="A170" s="7" t="s">
        <v>145</v>
      </c>
    </row>
    <row r="171" spans="1:49">
      <c r="A171" s="7" t="s">
        <v>266</v>
      </c>
      <c r="B171" s="2" t="s">
        <v>73</v>
      </c>
      <c r="C171" s="2" t="s">
        <v>74</v>
      </c>
      <c r="D171" s="2" t="s">
        <v>75</v>
      </c>
      <c r="E171" s="2" t="s">
        <v>76</v>
      </c>
      <c r="F171" s="2" t="s">
        <v>77</v>
      </c>
      <c r="G171" s="2" t="s">
        <v>78</v>
      </c>
      <c r="H171" s="2" t="s">
        <v>79</v>
      </c>
      <c r="I171" s="2" t="s">
        <v>32</v>
      </c>
      <c r="J171" s="2" t="s">
        <v>73</v>
      </c>
      <c r="K171" s="2" t="s">
        <v>74</v>
      </c>
      <c r="L171" s="2" t="s">
        <v>75</v>
      </c>
      <c r="M171" s="2" t="s">
        <v>76</v>
      </c>
      <c r="N171" s="2" t="s">
        <v>77</v>
      </c>
      <c r="O171" s="2" t="s">
        <v>78</v>
      </c>
      <c r="P171" s="2" t="s">
        <v>79</v>
      </c>
      <c r="Q171" s="2" t="s">
        <v>32</v>
      </c>
      <c r="R171" s="2" t="s">
        <v>73</v>
      </c>
      <c r="S171" s="2" t="s">
        <v>74</v>
      </c>
      <c r="T171" s="2" t="s">
        <v>75</v>
      </c>
      <c r="U171" s="2" t="s">
        <v>76</v>
      </c>
      <c r="V171" s="2" t="s">
        <v>77</v>
      </c>
      <c r="W171" s="2" t="s">
        <v>78</v>
      </c>
      <c r="X171" s="2" t="s">
        <v>79</v>
      </c>
      <c r="Y171" s="2" t="s">
        <v>32</v>
      </c>
      <c r="Z171" s="2" t="s">
        <v>73</v>
      </c>
      <c r="AA171" s="2" t="s">
        <v>74</v>
      </c>
      <c r="AB171" s="2" t="s">
        <v>75</v>
      </c>
      <c r="AC171" s="2" t="s">
        <v>76</v>
      </c>
      <c r="AD171" s="2" t="s">
        <v>77</v>
      </c>
      <c r="AE171" s="2" t="s">
        <v>78</v>
      </c>
      <c r="AF171" s="2" t="s">
        <v>79</v>
      </c>
      <c r="AG171" s="2" t="s">
        <v>32</v>
      </c>
      <c r="AH171" s="2" t="s">
        <v>73</v>
      </c>
      <c r="AI171" s="2" t="s">
        <v>74</v>
      </c>
      <c r="AJ171" s="2" t="s">
        <v>75</v>
      </c>
      <c r="AK171" s="2" t="s">
        <v>76</v>
      </c>
      <c r="AL171" s="2" t="s">
        <v>77</v>
      </c>
      <c r="AM171" s="2" t="s">
        <v>78</v>
      </c>
      <c r="AN171" s="2" t="s">
        <v>79</v>
      </c>
      <c r="AO171" s="2" t="s">
        <v>32</v>
      </c>
      <c r="AP171" s="2" t="s">
        <v>73</v>
      </c>
      <c r="AQ171" s="2" t="s">
        <v>74</v>
      </c>
      <c r="AR171" s="2" t="s">
        <v>75</v>
      </c>
      <c r="AS171" s="2" t="s">
        <v>76</v>
      </c>
      <c r="AT171" s="2" t="s">
        <v>77</v>
      </c>
      <c r="AU171" s="2" t="s">
        <v>78</v>
      </c>
      <c r="AV171" s="2" t="s">
        <v>79</v>
      </c>
      <c r="AW171" s="2" t="s">
        <v>32</v>
      </c>
    </row>
    <row r="172" spans="1:49">
      <c r="A172" s="7" t="s">
        <v>267</v>
      </c>
      <c r="B172" s="2" t="s">
        <v>73</v>
      </c>
      <c r="C172" s="2" t="s">
        <v>73</v>
      </c>
      <c r="D172" s="2" t="s">
        <v>73</v>
      </c>
      <c r="E172" s="2" t="s">
        <v>73</v>
      </c>
      <c r="F172" s="2" t="s">
        <v>73</v>
      </c>
      <c r="G172" s="2" t="s">
        <v>73</v>
      </c>
      <c r="H172" s="2" t="s">
        <v>73</v>
      </c>
      <c r="I172" s="2" t="s">
        <v>73</v>
      </c>
      <c r="J172" s="2" t="s">
        <v>74</v>
      </c>
      <c r="K172" s="2" t="s">
        <v>74</v>
      </c>
      <c r="L172" s="2" t="s">
        <v>74</v>
      </c>
      <c r="M172" s="2" t="s">
        <v>74</v>
      </c>
      <c r="N172" s="2" t="s">
        <v>74</v>
      </c>
      <c r="O172" s="2" t="s">
        <v>74</v>
      </c>
      <c r="P172" s="2" t="s">
        <v>74</v>
      </c>
      <c r="Q172" s="2" t="s">
        <v>74</v>
      </c>
      <c r="R172" s="2" t="s">
        <v>75</v>
      </c>
      <c r="S172" s="2" t="s">
        <v>75</v>
      </c>
      <c r="T172" s="2" t="s">
        <v>75</v>
      </c>
      <c r="U172" s="2" t="s">
        <v>75</v>
      </c>
      <c r="V172" s="2" t="s">
        <v>75</v>
      </c>
      <c r="W172" s="2" t="s">
        <v>75</v>
      </c>
      <c r="X172" s="2" t="s">
        <v>75</v>
      </c>
      <c r="Y172" s="2" t="s">
        <v>75</v>
      </c>
      <c r="Z172" s="2" t="s">
        <v>78</v>
      </c>
      <c r="AA172" s="2" t="s">
        <v>78</v>
      </c>
      <c r="AB172" s="2" t="s">
        <v>78</v>
      </c>
      <c r="AC172" s="2" t="s">
        <v>78</v>
      </c>
      <c r="AD172" s="2" t="s">
        <v>78</v>
      </c>
      <c r="AE172" s="2" t="s">
        <v>78</v>
      </c>
      <c r="AF172" s="2" t="s">
        <v>78</v>
      </c>
      <c r="AG172" s="2" t="s">
        <v>78</v>
      </c>
      <c r="AH172" s="2" t="s">
        <v>79</v>
      </c>
      <c r="AI172" s="2" t="s">
        <v>79</v>
      </c>
      <c r="AJ172" s="2" t="s">
        <v>79</v>
      </c>
      <c r="AK172" s="2" t="s">
        <v>79</v>
      </c>
      <c r="AL172" s="2" t="s">
        <v>79</v>
      </c>
      <c r="AM172" s="2" t="s">
        <v>79</v>
      </c>
      <c r="AN172" s="2" t="s">
        <v>79</v>
      </c>
      <c r="AO172" s="2" t="s">
        <v>79</v>
      </c>
      <c r="AP172" s="2" t="s">
        <v>31</v>
      </c>
      <c r="AQ172" s="2" t="s">
        <v>31</v>
      </c>
      <c r="AR172" s="2" t="s">
        <v>31</v>
      </c>
      <c r="AS172" s="2" t="s">
        <v>31</v>
      </c>
      <c r="AT172" s="2" t="s">
        <v>31</v>
      </c>
      <c r="AU172" s="2" t="s">
        <v>31</v>
      </c>
      <c r="AV172" s="2" t="s">
        <v>31</v>
      </c>
      <c r="AW172" s="2" t="s">
        <v>31</v>
      </c>
    </row>
    <row r="173" spans="1:49">
      <c r="A173" s="7" t="s">
        <v>260</v>
      </c>
      <c r="B173" s="40">
        <v>0</v>
      </c>
      <c r="C173" s="14">
        <f>INDEX(SystemParamValues,MATCH("BasicRate",ParamNames,0),MATCH($B$2,SystemNames,0))</f>
        <v>0.2</v>
      </c>
      <c r="D173" s="14">
        <f>INDEX(SystemParamValues,MATCH("HigherRate",ParamNames,0),MATCH($B$2,SystemNames,0))</f>
        <v>0.4</v>
      </c>
      <c r="E173" s="14">
        <f>INDEX(SystemParamValues,MATCH("MTROnCBTaper1Kid",ParamNames,0),MATCH($B$2,SystemNames,0))</f>
        <v>0.50763999999999998</v>
      </c>
      <c r="F173" s="14">
        <f>INDEX(SystemParamValues,MATCH("MTROnCBTaper2Kids",ParamNames,0),MATCH($B$2,SystemNames,0))</f>
        <v>0.57888000000000006</v>
      </c>
      <c r="G173" s="14">
        <f>INDEX(SystemParamValues,MATCH("MTROnPATaper",ParamNames,0),MATCH($B$2,SystemNames,0))</f>
        <v>0.6</v>
      </c>
      <c r="H173" s="14">
        <f>INDEX(SystemParamValues,MATCH("AdditionalRate",ParamNames,0),MATCH($B$2,SystemNames,0))</f>
        <v>0.45</v>
      </c>
      <c r="I173" s="14">
        <f>INDEX(SystemParamValues,MATCH("BasicRate",ParamNames,0),MATCH($B$2,SystemNames,0))+INDEX(SystemParamValues,MATCH("TaxCredTaperRate",ParamNames,0),MATCH($B$2,SystemNames,0))</f>
        <v>0.61</v>
      </c>
      <c r="J173" s="40">
        <v>0</v>
      </c>
      <c r="K173" s="14">
        <f>INDEX(SystemParamValues,MATCH("BasicRate",ParamNames,0),MATCH($B$2,SystemNames,0))</f>
        <v>0.2</v>
      </c>
      <c r="L173" s="14">
        <f>INDEX(SystemParamValues,MATCH("HigherRate",ParamNames,0),MATCH($B$2,SystemNames,0))</f>
        <v>0.4</v>
      </c>
      <c r="M173" s="14">
        <f>INDEX(SystemParamValues,MATCH("MTROnCBTaper1Kid",ParamNames,0),MATCH($B$2,SystemNames,0))</f>
        <v>0.50763999999999998</v>
      </c>
      <c r="N173" s="14">
        <f>INDEX(SystemParamValues,MATCH("MTROnCBTaper2Kids",ParamNames,0),MATCH($B$2,SystemNames,0))</f>
        <v>0.57888000000000006</v>
      </c>
      <c r="O173" s="14">
        <f>INDEX(SystemParamValues,MATCH("MTROnPATaper",ParamNames,0),MATCH($B$2,SystemNames,0))</f>
        <v>0.6</v>
      </c>
      <c r="P173" s="14">
        <f>INDEX(SystemParamValues,MATCH("AdditionalRate",ParamNames,0),MATCH($B$2,SystemNames,0))</f>
        <v>0.45</v>
      </c>
      <c r="Q173" s="14">
        <f>INDEX(SystemParamValues,MATCH("BasicRate",ParamNames,0),MATCH($B$2,SystemNames,0))+INDEX(SystemParamValues,MATCH("TaxCredTaperRate",ParamNames,0),MATCH($B$2,SystemNames,0))</f>
        <v>0.61</v>
      </c>
      <c r="R173" s="40">
        <v>0</v>
      </c>
      <c r="S173" s="14">
        <f>INDEX(SystemParamValues,MATCH("BasicRate",ParamNames,0),MATCH($B$2,SystemNames,0))</f>
        <v>0.2</v>
      </c>
      <c r="T173" s="14">
        <f>INDEX(SystemParamValues,MATCH("HigherRate",ParamNames,0),MATCH($B$2,SystemNames,0))</f>
        <v>0.4</v>
      </c>
      <c r="U173" s="14">
        <f>INDEX(SystemParamValues,MATCH("MTROnCBTaper1Kid",ParamNames,0),MATCH($B$2,SystemNames,0))</f>
        <v>0.50763999999999998</v>
      </c>
      <c r="V173" s="14">
        <f>INDEX(SystemParamValues,MATCH("MTROnCBTaper2Kids",ParamNames,0),MATCH($B$2,SystemNames,0))</f>
        <v>0.57888000000000006</v>
      </c>
      <c r="W173" s="14">
        <f>INDEX(SystemParamValues,MATCH("MTROnPATaper",ParamNames,0),MATCH($B$2,SystemNames,0))</f>
        <v>0.6</v>
      </c>
      <c r="X173" s="14">
        <f>INDEX(SystemParamValues,MATCH("AdditionalRate",ParamNames,0),MATCH($B$2,SystemNames,0))</f>
        <v>0.45</v>
      </c>
      <c r="Y173" s="14">
        <f>INDEX(SystemParamValues,MATCH("BasicRate",ParamNames,0),MATCH($B$2,SystemNames,0))+INDEX(SystemParamValues,MATCH("TaxCredTaperRate",ParamNames,0),MATCH($B$2,SystemNames,0))</f>
        <v>0.61</v>
      </c>
      <c r="Z173" s="40">
        <v>0</v>
      </c>
      <c r="AA173" s="14">
        <f>INDEX(SystemParamValues,MATCH("BasicRate",ParamNames,0),MATCH($B$2,SystemNames,0))</f>
        <v>0.2</v>
      </c>
      <c r="AB173" s="14">
        <f>INDEX(SystemParamValues,MATCH("HigherRate",ParamNames,0),MATCH($B$2,SystemNames,0))</f>
        <v>0.4</v>
      </c>
      <c r="AC173" s="14">
        <f>INDEX(SystemParamValues,MATCH("MTROnCBTaper1Kid",ParamNames,0),MATCH($B$2,SystemNames,0))</f>
        <v>0.50763999999999998</v>
      </c>
      <c r="AD173" s="14">
        <f>INDEX(SystemParamValues,MATCH("MTROnCBTaper2Kids",ParamNames,0),MATCH($B$2,SystemNames,0))</f>
        <v>0.57888000000000006</v>
      </c>
      <c r="AE173" s="14">
        <f>INDEX(SystemParamValues,MATCH("MTROnPATaper",ParamNames,0),MATCH($B$2,SystemNames,0))</f>
        <v>0.6</v>
      </c>
      <c r="AF173" s="14">
        <f>INDEX(SystemParamValues,MATCH("AdditionalRate",ParamNames,0),MATCH($B$2,SystemNames,0))</f>
        <v>0.45</v>
      </c>
      <c r="AG173" s="14">
        <f>INDEX(SystemParamValues,MATCH("BasicRate",ParamNames,0),MATCH($B$2,SystemNames,0))+INDEX(SystemParamValues,MATCH("TaxCredTaperRate",ParamNames,0),MATCH($B$2,SystemNames,0))</f>
        <v>0.61</v>
      </c>
      <c r="AH173" s="40">
        <v>0</v>
      </c>
      <c r="AI173" s="14">
        <f>INDEX(SystemParamValues,MATCH("BasicRate",ParamNames,0),MATCH($B$2,SystemNames,0))</f>
        <v>0.2</v>
      </c>
      <c r="AJ173" s="14">
        <f>INDEX(SystemParamValues,MATCH("HigherRate",ParamNames,0),MATCH($B$2,SystemNames,0))</f>
        <v>0.4</v>
      </c>
      <c r="AK173" s="14">
        <f>INDEX(SystemParamValues,MATCH("MTROnCBTaper1Kid",ParamNames,0),MATCH($B$2,SystemNames,0))</f>
        <v>0.50763999999999998</v>
      </c>
      <c r="AL173" s="14">
        <f>INDEX(SystemParamValues,MATCH("MTROnCBTaper2Kids",ParamNames,0),MATCH($B$2,SystemNames,0))</f>
        <v>0.57888000000000006</v>
      </c>
      <c r="AM173" s="14">
        <f>INDEX(SystemParamValues,MATCH("MTROnPATaper",ParamNames,0),MATCH($B$2,SystemNames,0))</f>
        <v>0.6</v>
      </c>
      <c r="AN173" s="14">
        <f>INDEX(SystemParamValues,MATCH("AdditionalRate",ParamNames,0),MATCH($B$2,SystemNames,0))</f>
        <v>0.45</v>
      </c>
      <c r="AO173" s="14">
        <f>INDEX(SystemParamValues,MATCH("BasicRate",ParamNames,0),MATCH($B$2,SystemNames,0))+INDEX(SystemParamValues,MATCH("TaxCredTaperRate",ParamNames,0),MATCH($B$2,SystemNames,0))</f>
        <v>0.61</v>
      </c>
      <c r="AP173" s="40">
        <v>0</v>
      </c>
      <c r="AQ173" s="14">
        <f>INDEX(SystemParamValues,MATCH("BasicRate",ParamNames,0),MATCH($B$2,SystemNames,0))</f>
        <v>0.2</v>
      </c>
      <c r="AR173" s="14">
        <f>INDEX(SystemParamValues,MATCH("HigherRate",ParamNames,0),MATCH($B$2,SystemNames,0))</f>
        <v>0.4</v>
      </c>
      <c r="AS173" s="14">
        <f>INDEX(SystemParamValues,MATCH("MTROnCBTaper1Kid",ParamNames,0),MATCH($B$2,SystemNames,0))</f>
        <v>0.50763999999999998</v>
      </c>
      <c r="AT173" s="14">
        <f>INDEX(SystemParamValues,MATCH("MTROnCBTaper2Kids",ParamNames,0),MATCH($B$2,SystemNames,0))</f>
        <v>0.57888000000000006</v>
      </c>
      <c r="AU173" s="14">
        <f>INDEX(SystemParamValues,MATCH("MTROnPATaper",ParamNames,0),MATCH($B$2,SystemNames,0))</f>
        <v>0.6</v>
      </c>
      <c r="AV173" s="14">
        <f>INDEX(SystemParamValues,MATCH("AdditionalRate",ParamNames,0),MATCH($B$2,SystemNames,0))</f>
        <v>0.45</v>
      </c>
      <c r="AW173" s="14">
        <f>INDEX(SystemParamValues,MATCH("BasicRate",ParamNames,0),MATCH($B$2,SystemNames,0))+INDEX(SystemParamValues,MATCH("TaxCredTaperRate",ParamNames,0),MATCH($B$2,SystemNames,0))</f>
        <v>0.61</v>
      </c>
    </row>
    <row r="174" spans="1:49">
      <c r="A174" s="7" t="s">
        <v>10</v>
      </c>
      <c r="B174" s="14">
        <v>0</v>
      </c>
      <c r="C174" s="14">
        <v>0</v>
      </c>
      <c r="D174" s="14">
        <v>0</v>
      </c>
      <c r="E174" s="14">
        <v>0</v>
      </c>
      <c r="F174" s="14">
        <v>0</v>
      </c>
      <c r="G174" s="14">
        <v>0</v>
      </c>
      <c r="H174" s="14">
        <v>0</v>
      </c>
      <c r="I174" s="14">
        <v>0</v>
      </c>
      <c r="J174" s="14">
        <f>INDEX(SystemParamValues,MATCH("BasicRate",ParamNames,0),MATCH($B$2,SystemNames,0))</f>
        <v>0.2</v>
      </c>
      <c r="K174" s="14">
        <f>INDEX(SystemParamValues,MATCH("BasicRate",ParamNames,0),MATCH($B$2,SystemNames,0))</f>
        <v>0.2</v>
      </c>
      <c r="L174" s="14">
        <f t="shared" ref="L174:Q174" si="67">INDEX(SystemParamValues,MATCH("BasicRate",ParamNames,0),MATCH($B$2,SystemNames,0))</f>
        <v>0.2</v>
      </c>
      <c r="M174" s="14">
        <f t="shared" si="67"/>
        <v>0.2</v>
      </c>
      <c r="N174" s="14">
        <f t="shared" si="67"/>
        <v>0.2</v>
      </c>
      <c r="O174" s="14">
        <f t="shared" si="67"/>
        <v>0.2</v>
      </c>
      <c r="P174" s="14">
        <f t="shared" si="67"/>
        <v>0.2</v>
      </c>
      <c r="Q174" s="14">
        <f t="shared" si="67"/>
        <v>0.2</v>
      </c>
      <c r="R174" s="14">
        <f>INDEX(SystemParamValues,MATCH("HigherRate",ParamNames,0),MATCH($B$2,SystemNames,0))</f>
        <v>0.4</v>
      </c>
      <c r="S174" s="14">
        <f>INDEX(SystemParamValues,MATCH("HigherRate",ParamNames,0),MATCH($B$2,SystemNames,0))</f>
        <v>0.4</v>
      </c>
      <c r="T174" s="14">
        <f>INDEX(SystemParamValues,MATCH("HigherRate",ParamNames,0),MATCH($B$2,SystemNames,0))</f>
        <v>0.4</v>
      </c>
      <c r="U174" s="14">
        <f>INDEX(SystemParamValues,MATCH("HigherRate",ParamNames,0),MATCH($B$2,SystemNames,0))</f>
        <v>0.4</v>
      </c>
      <c r="V174" s="14">
        <f>INDEX(SystemParamValues,MATCH("HigherRate",ParamNames,0),MATCH($B$2,SystemNames,0))</f>
        <v>0.4</v>
      </c>
      <c r="W174" s="14">
        <f>INDEX(SystemParamValues,MATCH("HigherRate",ParamNames,0),MATCH($B$2,SystemNames,0))</f>
        <v>0.4</v>
      </c>
      <c r="X174" s="14">
        <f>INDEX(SystemParamValues,MATCH("HigherRate",ParamNames,0),MATCH($B$2,SystemNames,0))</f>
        <v>0.4</v>
      </c>
      <c r="Y174" s="14">
        <f>INDEX(SystemParamValues,MATCH("HigherRate",ParamNames,0),MATCH($B$2,SystemNames,0))</f>
        <v>0.4</v>
      </c>
      <c r="Z174" s="14">
        <f>INDEX(SystemParamValues,MATCH("MTROnPATaper",ParamNames,0),MATCH($B$2,SystemNames,0))</f>
        <v>0.6</v>
      </c>
      <c r="AA174" s="14">
        <f>INDEX(SystemParamValues,MATCH("MTROnPATaper",ParamNames,0),MATCH($B$2,SystemNames,0))</f>
        <v>0.6</v>
      </c>
      <c r="AB174" s="14">
        <f>INDEX(SystemParamValues,MATCH("MTROnPATaper",ParamNames,0),MATCH($B$2,SystemNames,0))</f>
        <v>0.6</v>
      </c>
      <c r="AC174" s="14">
        <f>INDEX(SystemParamValues,MATCH("MTROnPATaper",ParamNames,0),MATCH($B$2,SystemNames,0))</f>
        <v>0.6</v>
      </c>
      <c r="AD174" s="14">
        <f>INDEX(SystemParamValues,MATCH("MTROnPATaper",ParamNames,0),MATCH($B$2,SystemNames,0))</f>
        <v>0.6</v>
      </c>
      <c r="AE174" s="14">
        <f>INDEX(SystemParamValues,MATCH("MTROnPATaper",ParamNames,0),MATCH($B$2,SystemNames,0))</f>
        <v>0.6</v>
      </c>
      <c r="AF174" s="14">
        <f>INDEX(SystemParamValues,MATCH("MTROnPATaper",ParamNames,0),MATCH($B$2,SystemNames,0))</f>
        <v>0.6</v>
      </c>
      <c r="AG174" s="14">
        <f>INDEX(SystemParamValues,MATCH("MTROnPATaper",ParamNames,0),MATCH($B$2,SystemNames,0))</f>
        <v>0.6</v>
      </c>
      <c r="AH174" s="14">
        <f t="shared" ref="AH174:AM174" si="68">INDEX(SystemParamValues,MATCH("AdditionalRate",ParamNames,0),MATCH($B$2,SystemNames,0))</f>
        <v>0.45</v>
      </c>
      <c r="AI174" s="14">
        <f t="shared" si="68"/>
        <v>0.45</v>
      </c>
      <c r="AJ174" s="14">
        <f t="shared" si="68"/>
        <v>0.45</v>
      </c>
      <c r="AK174" s="14">
        <f t="shared" si="68"/>
        <v>0.45</v>
      </c>
      <c r="AL174" s="14">
        <f t="shared" si="68"/>
        <v>0.45</v>
      </c>
      <c r="AM174" s="14">
        <f t="shared" si="68"/>
        <v>0.45</v>
      </c>
      <c r="AN174" s="14">
        <f>INDEX(SystemParamValues,MATCH("AdditionalRate",ParamNames,0),MATCH($B$2,SystemNames,0))</f>
        <v>0.45</v>
      </c>
      <c r="AO174" s="14">
        <f>INDEX(SystemParamValues,MATCH("AdditionalRate",ParamNames,0),MATCH($B$2,SystemNames,0))</f>
        <v>0.45</v>
      </c>
      <c r="AP174" s="14">
        <f t="shared" ref="AP174:AW174" si="69">INDEX(SystemParamValues,MATCH("PensCredTaperRate",ParamNames,0),MATCH($B$2,SystemNames,0))</f>
        <v>0.4</v>
      </c>
      <c r="AQ174" s="14">
        <f t="shared" si="69"/>
        <v>0.4</v>
      </c>
      <c r="AR174" s="14">
        <f t="shared" si="69"/>
        <v>0.4</v>
      </c>
      <c r="AS174" s="14">
        <f t="shared" si="69"/>
        <v>0.4</v>
      </c>
      <c r="AT174" s="14">
        <f t="shared" si="69"/>
        <v>0.4</v>
      </c>
      <c r="AU174" s="14">
        <f t="shared" si="69"/>
        <v>0.4</v>
      </c>
      <c r="AV174" s="14">
        <f t="shared" si="69"/>
        <v>0.4</v>
      </c>
      <c r="AW174" s="14">
        <f t="shared" si="69"/>
        <v>0.4</v>
      </c>
    </row>
    <row r="175" spans="1:49">
      <c r="A175" s="7" t="s">
        <v>3</v>
      </c>
      <c r="B175" s="14">
        <v>25</v>
      </c>
      <c r="C175" s="14">
        <v>25</v>
      </c>
      <c r="D175" s="14">
        <v>25</v>
      </c>
      <c r="E175" s="14">
        <v>25</v>
      </c>
      <c r="F175" s="14">
        <v>25</v>
      </c>
      <c r="G175" s="14">
        <v>25</v>
      </c>
      <c r="H175" s="14">
        <v>25</v>
      </c>
      <c r="I175" s="14">
        <v>25</v>
      </c>
      <c r="J175" s="14">
        <v>25</v>
      </c>
      <c r="K175" s="14">
        <v>25</v>
      </c>
      <c r="L175" s="14">
        <v>25</v>
      </c>
      <c r="M175" s="14">
        <v>25</v>
      </c>
      <c r="N175" s="14">
        <v>25</v>
      </c>
      <c r="O175" s="14">
        <v>25</v>
      </c>
      <c r="P175" s="14">
        <v>25</v>
      </c>
      <c r="Q175" s="14">
        <v>25</v>
      </c>
      <c r="R175" s="14">
        <v>25</v>
      </c>
      <c r="S175" s="14">
        <v>25</v>
      </c>
      <c r="T175" s="14">
        <v>25</v>
      </c>
      <c r="U175" s="14">
        <v>25</v>
      </c>
      <c r="V175" s="14">
        <v>25</v>
      </c>
      <c r="W175" s="14">
        <v>25</v>
      </c>
      <c r="X175" s="14">
        <v>25</v>
      </c>
      <c r="Y175" s="14">
        <v>25</v>
      </c>
      <c r="Z175" s="14">
        <v>25</v>
      </c>
      <c r="AA175" s="14">
        <v>25</v>
      </c>
      <c r="AB175" s="14">
        <v>25</v>
      </c>
      <c r="AC175" s="14">
        <v>25</v>
      </c>
      <c r="AD175" s="14">
        <v>25</v>
      </c>
      <c r="AE175" s="14">
        <v>25</v>
      </c>
      <c r="AF175" s="14">
        <v>25</v>
      </c>
      <c r="AG175" s="14">
        <v>25</v>
      </c>
      <c r="AH175" s="14">
        <v>25</v>
      </c>
      <c r="AI175" s="14">
        <v>25</v>
      </c>
      <c r="AJ175" s="14">
        <v>25</v>
      </c>
      <c r="AK175" s="14">
        <v>25</v>
      </c>
      <c r="AL175" s="14">
        <v>25</v>
      </c>
      <c r="AM175" s="14">
        <v>25</v>
      </c>
      <c r="AN175" s="14">
        <v>25</v>
      </c>
      <c r="AO175" s="14">
        <v>25</v>
      </c>
      <c r="AP175" s="14">
        <v>25</v>
      </c>
      <c r="AQ175" s="14">
        <v>25</v>
      </c>
      <c r="AR175" s="14">
        <v>25</v>
      </c>
      <c r="AS175" s="14">
        <v>25</v>
      </c>
      <c r="AT175" s="14">
        <v>25</v>
      </c>
      <c r="AU175" s="14">
        <v>25</v>
      </c>
      <c r="AV175" s="14">
        <v>25</v>
      </c>
      <c r="AW175" s="14">
        <v>25</v>
      </c>
    </row>
    <row r="176" spans="1:49">
      <c r="A176" s="7" t="s">
        <v>251</v>
      </c>
      <c r="B176" s="1">
        <f>1</f>
        <v>1</v>
      </c>
      <c r="C176" s="1">
        <f>1</f>
        <v>1</v>
      </c>
      <c r="D176" s="1">
        <f>1</f>
        <v>1</v>
      </c>
      <c r="E176" s="1">
        <f>1</f>
        <v>1</v>
      </c>
      <c r="F176" s="1">
        <f>1</f>
        <v>1</v>
      </c>
      <c r="G176" s="1">
        <f>1</f>
        <v>1</v>
      </c>
      <c r="H176" s="1">
        <f>1</f>
        <v>1</v>
      </c>
      <c r="I176" s="1">
        <f>1</f>
        <v>1</v>
      </c>
      <c r="J176" s="1">
        <f>1</f>
        <v>1</v>
      </c>
      <c r="K176" s="1">
        <f>1</f>
        <v>1</v>
      </c>
      <c r="L176" s="1">
        <f>1</f>
        <v>1</v>
      </c>
      <c r="M176" s="1">
        <f>1</f>
        <v>1</v>
      </c>
      <c r="N176" s="1">
        <f>1</f>
        <v>1</v>
      </c>
      <c r="O176" s="1">
        <f>1</f>
        <v>1</v>
      </c>
      <c r="P176" s="1">
        <f>1</f>
        <v>1</v>
      </c>
      <c r="Q176" s="1">
        <f>1</f>
        <v>1</v>
      </c>
      <c r="R176" s="1">
        <f>1</f>
        <v>1</v>
      </c>
      <c r="S176" s="1">
        <f>1</f>
        <v>1</v>
      </c>
      <c r="T176" s="1">
        <f>1</f>
        <v>1</v>
      </c>
      <c r="U176" s="1">
        <f>1</f>
        <v>1</v>
      </c>
      <c r="V176" s="1">
        <f>1</f>
        <v>1</v>
      </c>
      <c r="W176" s="1">
        <f>1</f>
        <v>1</v>
      </c>
      <c r="X176" s="1">
        <f>1</f>
        <v>1</v>
      </c>
      <c r="Y176" s="1">
        <f>1</f>
        <v>1</v>
      </c>
      <c r="Z176" s="1">
        <f>1</f>
        <v>1</v>
      </c>
      <c r="AA176" s="1">
        <f>1</f>
        <v>1</v>
      </c>
      <c r="AB176" s="1">
        <f>1</f>
        <v>1</v>
      </c>
      <c r="AC176" s="1">
        <f>1</f>
        <v>1</v>
      </c>
      <c r="AD176" s="1">
        <f>1</f>
        <v>1</v>
      </c>
      <c r="AE176" s="1">
        <f>1</f>
        <v>1</v>
      </c>
      <c r="AF176" s="1">
        <f>1</f>
        <v>1</v>
      </c>
      <c r="AG176" s="1">
        <f>1</f>
        <v>1</v>
      </c>
      <c r="AH176" s="1">
        <f>1</f>
        <v>1</v>
      </c>
      <c r="AI176" s="1">
        <f>1</f>
        <v>1</v>
      </c>
      <c r="AJ176" s="1">
        <f>1</f>
        <v>1</v>
      </c>
      <c r="AK176" s="1">
        <f>1</f>
        <v>1</v>
      </c>
      <c r="AL176" s="1">
        <f>1</f>
        <v>1</v>
      </c>
      <c r="AM176" s="1">
        <f>1</f>
        <v>1</v>
      </c>
      <c r="AN176" s="1">
        <f>1</f>
        <v>1</v>
      </c>
      <c r="AO176" s="1">
        <f>1</f>
        <v>1</v>
      </c>
      <c r="AP176" s="1">
        <f>1</f>
        <v>1</v>
      </c>
      <c r="AQ176" s="1">
        <f>1</f>
        <v>1</v>
      </c>
      <c r="AR176" s="1">
        <f>1</f>
        <v>1</v>
      </c>
      <c r="AS176" s="1">
        <f>1</f>
        <v>1</v>
      </c>
      <c r="AT176" s="1">
        <f>1</f>
        <v>1</v>
      </c>
      <c r="AU176" s="1">
        <f>1</f>
        <v>1</v>
      </c>
      <c r="AV176" s="1">
        <f>1</f>
        <v>1</v>
      </c>
      <c r="AW176" s="1">
        <f>1</f>
        <v>1</v>
      </c>
    </row>
    <row r="177" spans="1:49">
      <c r="A177" s="7" t="s">
        <v>250</v>
      </c>
      <c r="B177" s="1">
        <f t="shared" ref="B177:I177" si="70">((1+$B$3)*(1+$B$4))-1</f>
        <v>5.0599999999999978E-2</v>
      </c>
      <c r="C177" s="1">
        <f t="shared" si="70"/>
        <v>5.0599999999999978E-2</v>
      </c>
      <c r="D177" s="1">
        <f t="shared" si="70"/>
        <v>5.0599999999999978E-2</v>
      </c>
      <c r="E177" s="1">
        <f t="shared" si="70"/>
        <v>5.0599999999999978E-2</v>
      </c>
      <c r="F177" s="1">
        <f t="shared" si="70"/>
        <v>5.0599999999999978E-2</v>
      </c>
      <c r="G177" s="1">
        <f t="shared" si="70"/>
        <v>5.0599999999999978E-2</v>
      </c>
      <c r="H177" s="1">
        <f t="shared" si="70"/>
        <v>5.0599999999999978E-2</v>
      </c>
      <c r="I177" s="1">
        <f t="shared" si="70"/>
        <v>5.0599999999999978E-2</v>
      </c>
      <c r="J177" s="1">
        <f t="shared" ref="J177:AW177" si="71">((1+$B$3)*(1+$B$4))-1</f>
        <v>5.0599999999999978E-2</v>
      </c>
      <c r="K177" s="1">
        <f t="shared" si="71"/>
        <v>5.0599999999999978E-2</v>
      </c>
      <c r="L177" s="1">
        <f t="shared" si="71"/>
        <v>5.0599999999999978E-2</v>
      </c>
      <c r="M177" s="1">
        <f t="shared" si="71"/>
        <v>5.0599999999999978E-2</v>
      </c>
      <c r="N177" s="1">
        <f t="shared" si="71"/>
        <v>5.0599999999999978E-2</v>
      </c>
      <c r="O177" s="1">
        <f t="shared" si="71"/>
        <v>5.0599999999999978E-2</v>
      </c>
      <c r="P177" s="1">
        <f t="shared" si="71"/>
        <v>5.0599999999999978E-2</v>
      </c>
      <c r="Q177" s="1">
        <f t="shared" si="71"/>
        <v>5.0599999999999978E-2</v>
      </c>
      <c r="R177" s="1">
        <f t="shared" si="71"/>
        <v>5.0599999999999978E-2</v>
      </c>
      <c r="S177" s="1">
        <f t="shared" si="71"/>
        <v>5.0599999999999978E-2</v>
      </c>
      <c r="T177" s="1">
        <f t="shared" si="71"/>
        <v>5.0599999999999978E-2</v>
      </c>
      <c r="U177" s="1">
        <f t="shared" si="71"/>
        <v>5.0599999999999978E-2</v>
      </c>
      <c r="V177" s="1">
        <f t="shared" si="71"/>
        <v>5.0599999999999978E-2</v>
      </c>
      <c r="W177" s="1">
        <f t="shared" si="71"/>
        <v>5.0599999999999978E-2</v>
      </c>
      <c r="X177" s="1">
        <f t="shared" si="71"/>
        <v>5.0599999999999978E-2</v>
      </c>
      <c r="Y177" s="1">
        <f t="shared" si="71"/>
        <v>5.0599999999999978E-2</v>
      </c>
      <c r="Z177" s="1">
        <f t="shared" si="71"/>
        <v>5.0599999999999978E-2</v>
      </c>
      <c r="AA177" s="1">
        <f t="shared" si="71"/>
        <v>5.0599999999999978E-2</v>
      </c>
      <c r="AB177" s="1">
        <f t="shared" si="71"/>
        <v>5.0599999999999978E-2</v>
      </c>
      <c r="AC177" s="1">
        <f t="shared" si="71"/>
        <v>5.0599999999999978E-2</v>
      </c>
      <c r="AD177" s="1">
        <f t="shared" si="71"/>
        <v>5.0599999999999978E-2</v>
      </c>
      <c r="AE177" s="1">
        <f t="shared" si="71"/>
        <v>5.0599999999999978E-2</v>
      </c>
      <c r="AF177" s="1">
        <f t="shared" si="71"/>
        <v>5.0599999999999978E-2</v>
      </c>
      <c r="AG177" s="1">
        <f t="shared" si="71"/>
        <v>5.0599999999999978E-2</v>
      </c>
      <c r="AH177" s="1">
        <f t="shared" si="71"/>
        <v>5.0599999999999978E-2</v>
      </c>
      <c r="AI177" s="1">
        <f t="shared" si="71"/>
        <v>5.0599999999999978E-2</v>
      </c>
      <c r="AJ177" s="1">
        <f t="shared" si="71"/>
        <v>5.0599999999999978E-2</v>
      </c>
      <c r="AK177" s="1">
        <f t="shared" si="71"/>
        <v>5.0599999999999978E-2</v>
      </c>
      <c r="AL177" s="1">
        <f t="shared" si="71"/>
        <v>5.0599999999999978E-2</v>
      </c>
      <c r="AM177" s="1">
        <f t="shared" si="71"/>
        <v>5.0599999999999978E-2</v>
      </c>
      <c r="AN177" s="1">
        <f t="shared" si="71"/>
        <v>5.0599999999999978E-2</v>
      </c>
      <c r="AO177" s="1">
        <f t="shared" si="71"/>
        <v>5.0599999999999978E-2</v>
      </c>
      <c r="AP177" s="1">
        <f t="shared" si="71"/>
        <v>5.0599999999999978E-2</v>
      </c>
      <c r="AQ177" s="1">
        <f t="shared" si="71"/>
        <v>5.0599999999999978E-2</v>
      </c>
      <c r="AR177" s="1">
        <f t="shared" si="71"/>
        <v>5.0599999999999978E-2</v>
      </c>
      <c r="AS177" s="1">
        <f t="shared" si="71"/>
        <v>5.0599999999999978E-2</v>
      </c>
      <c r="AT177" s="1">
        <f t="shared" si="71"/>
        <v>5.0599999999999978E-2</v>
      </c>
      <c r="AU177" s="1">
        <f t="shared" si="71"/>
        <v>5.0599999999999978E-2</v>
      </c>
      <c r="AV177" s="1">
        <f t="shared" si="71"/>
        <v>5.0599999999999978E-2</v>
      </c>
      <c r="AW177" s="1">
        <f t="shared" si="71"/>
        <v>5.0599999999999978E-2</v>
      </c>
    </row>
    <row r="178" spans="1:49">
      <c r="A178" s="7" t="s">
        <v>254</v>
      </c>
      <c r="B178" s="1">
        <f t="shared" ref="B178:I178" si="72">B176*((1+B177)^B175)</f>
        <v>3.4350646224686523</v>
      </c>
      <c r="C178" s="1">
        <f t="shared" si="72"/>
        <v>3.4350646224686523</v>
      </c>
      <c r="D178" s="1">
        <f t="shared" si="72"/>
        <v>3.4350646224686523</v>
      </c>
      <c r="E178" s="1">
        <f t="shared" si="72"/>
        <v>3.4350646224686523</v>
      </c>
      <c r="F178" s="1">
        <f t="shared" si="72"/>
        <v>3.4350646224686523</v>
      </c>
      <c r="G178" s="1">
        <f t="shared" si="72"/>
        <v>3.4350646224686523</v>
      </c>
      <c r="H178" s="1">
        <f t="shared" si="72"/>
        <v>3.4350646224686523</v>
      </c>
      <c r="I178" s="1">
        <f t="shared" si="72"/>
        <v>3.4350646224686523</v>
      </c>
      <c r="J178" s="1">
        <f t="shared" ref="J178:AW178" si="73">J176*((1+J177)^J175)</f>
        <v>3.4350646224686523</v>
      </c>
      <c r="K178" s="1">
        <f t="shared" si="73"/>
        <v>3.4350646224686523</v>
      </c>
      <c r="L178" s="1">
        <f t="shared" si="73"/>
        <v>3.4350646224686523</v>
      </c>
      <c r="M178" s="1">
        <f t="shared" si="73"/>
        <v>3.4350646224686523</v>
      </c>
      <c r="N178" s="1">
        <f t="shared" si="73"/>
        <v>3.4350646224686523</v>
      </c>
      <c r="O178" s="1">
        <f t="shared" si="73"/>
        <v>3.4350646224686523</v>
      </c>
      <c r="P178" s="1">
        <f t="shared" si="73"/>
        <v>3.4350646224686523</v>
      </c>
      <c r="Q178" s="1">
        <f t="shared" si="73"/>
        <v>3.4350646224686523</v>
      </c>
      <c r="R178" s="1">
        <f t="shared" si="73"/>
        <v>3.4350646224686523</v>
      </c>
      <c r="S178" s="1">
        <f t="shared" si="73"/>
        <v>3.4350646224686523</v>
      </c>
      <c r="T178" s="1">
        <f t="shared" si="73"/>
        <v>3.4350646224686523</v>
      </c>
      <c r="U178" s="1">
        <f t="shared" si="73"/>
        <v>3.4350646224686523</v>
      </c>
      <c r="V178" s="1">
        <f t="shared" si="73"/>
        <v>3.4350646224686523</v>
      </c>
      <c r="W178" s="1">
        <f t="shared" si="73"/>
        <v>3.4350646224686523</v>
      </c>
      <c r="X178" s="1">
        <f t="shared" si="73"/>
        <v>3.4350646224686523</v>
      </c>
      <c r="Y178" s="1">
        <f t="shared" si="73"/>
        <v>3.4350646224686523</v>
      </c>
      <c r="Z178" s="1">
        <f t="shared" si="73"/>
        <v>3.4350646224686523</v>
      </c>
      <c r="AA178" s="1">
        <f t="shared" si="73"/>
        <v>3.4350646224686523</v>
      </c>
      <c r="AB178" s="1">
        <f t="shared" si="73"/>
        <v>3.4350646224686523</v>
      </c>
      <c r="AC178" s="1">
        <f t="shared" si="73"/>
        <v>3.4350646224686523</v>
      </c>
      <c r="AD178" s="1">
        <f t="shared" si="73"/>
        <v>3.4350646224686523</v>
      </c>
      <c r="AE178" s="1">
        <f t="shared" si="73"/>
        <v>3.4350646224686523</v>
      </c>
      <c r="AF178" s="1">
        <f t="shared" si="73"/>
        <v>3.4350646224686523</v>
      </c>
      <c r="AG178" s="1">
        <f t="shared" si="73"/>
        <v>3.4350646224686523</v>
      </c>
      <c r="AH178" s="1">
        <f t="shared" si="73"/>
        <v>3.4350646224686523</v>
      </c>
      <c r="AI178" s="1">
        <f t="shared" si="73"/>
        <v>3.4350646224686523</v>
      </c>
      <c r="AJ178" s="1">
        <f t="shared" si="73"/>
        <v>3.4350646224686523</v>
      </c>
      <c r="AK178" s="1">
        <f t="shared" si="73"/>
        <v>3.4350646224686523</v>
      </c>
      <c r="AL178" s="1">
        <f t="shared" si="73"/>
        <v>3.4350646224686523</v>
      </c>
      <c r="AM178" s="1">
        <f t="shared" si="73"/>
        <v>3.4350646224686523</v>
      </c>
      <c r="AN178" s="1">
        <f t="shared" si="73"/>
        <v>3.4350646224686523</v>
      </c>
      <c r="AO178" s="1">
        <f t="shared" si="73"/>
        <v>3.4350646224686523</v>
      </c>
      <c r="AP178" s="1">
        <f t="shared" si="73"/>
        <v>3.4350646224686523</v>
      </c>
      <c r="AQ178" s="1">
        <f t="shared" si="73"/>
        <v>3.4350646224686523</v>
      </c>
      <c r="AR178" s="1">
        <f t="shared" si="73"/>
        <v>3.4350646224686523</v>
      </c>
      <c r="AS178" s="1">
        <f t="shared" si="73"/>
        <v>3.4350646224686523</v>
      </c>
      <c r="AT178" s="1">
        <f t="shared" si="73"/>
        <v>3.4350646224686523</v>
      </c>
      <c r="AU178" s="1">
        <f t="shared" si="73"/>
        <v>3.4350646224686523</v>
      </c>
      <c r="AV178" s="1">
        <f t="shared" si="73"/>
        <v>3.4350646224686523</v>
      </c>
      <c r="AW178" s="1">
        <f t="shared" si="73"/>
        <v>3.4350646224686523</v>
      </c>
    </row>
    <row r="179" spans="1:49">
      <c r="A179" s="7" t="s">
        <v>258</v>
      </c>
      <c r="B179" s="1">
        <f t="shared" ref="B179:I179" si="74">B178</f>
        <v>3.4350646224686523</v>
      </c>
      <c r="C179" s="1">
        <f t="shared" si="74"/>
        <v>3.4350646224686523</v>
      </c>
      <c r="D179" s="1">
        <f t="shared" si="74"/>
        <v>3.4350646224686523</v>
      </c>
      <c r="E179" s="1">
        <f t="shared" si="74"/>
        <v>3.4350646224686523</v>
      </c>
      <c r="F179" s="1">
        <f t="shared" si="74"/>
        <v>3.4350646224686523</v>
      </c>
      <c r="G179" s="1">
        <f t="shared" si="74"/>
        <v>3.4350646224686523</v>
      </c>
      <c r="H179" s="1">
        <f t="shared" si="74"/>
        <v>3.4350646224686523</v>
      </c>
      <c r="I179" s="1">
        <f t="shared" si="74"/>
        <v>3.4350646224686523</v>
      </c>
      <c r="J179" s="1">
        <f t="shared" ref="J179:AW179" si="75">J178</f>
        <v>3.4350646224686523</v>
      </c>
      <c r="K179" s="1">
        <f t="shared" si="75"/>
        <v>3.4350646224686523</v>
      </c>
      <c r="L179" s="1">
        <f t="shared" si="75"/>
        <v>3.4350646224686523</v>
      </c>
      <c r="M179" s="1">
        <f t="shared" si="75"/>
        <v>3.4350646224686523</v>
      </c>
      <c r="N179" s="1">
        <f t="shared" si="75"/>
        <v>3.4350646224686523</v>
      </c>
      <c r="O179" s="1">
        <f t="shared" si="75"/>
        <v>3.4350646224686523</v>
      </c>
      <c r="P179" s="1">
        <f t="shared" si="75"/>
        <v>3.4350646224686523</v>
      </c>
      <c r="Q179" s="1">
        <f t="shared" si="75"/>
        <v>3.4350646224686523</v>
      </c>
      <c r="R179" s="1">
        <f t="shared" si="75"/>
        <v>3.4350646224686523</v>
      </c>
      <c r="S179" s="1">
        <f t="shared" si="75"/>
        <v>3.4350646224686523</v>
      </c>
      <c r="T179" s="1">
        <f t="shared" si="75"/>
        <v>3.4350646224686523</v>
      </c>
      <c r="U179" s="1">
        <f t="shared" si="75"/>
        <v>3.4350646224686523</v>
      </c>
      <c r="V179" s="1">
        <f t="shared" si="75"/>
        <v>3.4350646224686523</v>
      </c>
      <c r="W179" s="1">
        <f t="shared" si="75"/>
        <v>3.4350646224686523</v>
      </c>
      <c r="X179" s="1">
        <f t="shared" si="75"/>
        <v>3.4350646224686523</v>
      </c>
      <c r="Y179" s="1">
        <f t="shared" si="75"/>
        <v>3.4350646224686523</v>
      </c>
      <c r="Z179" s="1">
        <f t="shared" si="75"/>
        <v>3.4350646224686523</v>
      </c>
      <c r="AA179" s="1">
        <f t="shared" si="75"/>
        <v>3.4350646224686523</v>
      </c>
      <c r="AB179" s="1">
        <f t="shared" si="75"/>
        <v>3.4350646224686523</v>
      </c>
      <c r="AC179" s="1">
        <f t="shared" si="75"/>
        <v>3.4350646224686523</v>
      </c>
      <c r="AD179" s="1">
        <f t="shared" si="75"/>
        <v>3.4350646224686523</v>
      </c>
      <c r="AE179" s="1">
        <f t="shared" si="75"/>
        <v>3.4350646224686523</v>
      </c>
      <c r="AF179" s="1">
        <f t="shared" si="75"/>
        <v>3.4350646224686523</v>
      </c>
      <c r="AG179" s="1">
        <f t="shared" si="75"/>
        <v>3.4350646224686523</v>
      </c>
      <c r="AH179" s="1">
        <f t="shared" si="75"/>
        <v>3.4350646224686523</v>
      </c>
      <c r="AI179" s="1">
        <f t="shared" si="75"/>
        <v>3.4350646224686523</v>
      </c>
      <c r="AJ179" s="1">
        <f t="shared" si="75"/>
        <v>3.4350646224686523</v>
      </c>
      <c r="AK179" s="1">
        <f t="shared" si="75"/>
        <v>3.4350646224686523</v>
      </c>
      <c r="AL179" s="1">
        <f t="shared" si="75"/>
        <v>3.4350646224686523</v>
      </c>
      <c r="AM179" s="1">
        <f t="shared" si="75"/>
        <v>3.4350646224686523</v>
      </c>
      <c r="AN179" s="1">
        <f t="shared" si="75"/>
        <v>3.4350646224686523</v>
      </c>
      <c r="AO179" s="1">
        <f t="shared" si="75"/>
        <v>3.4350646224686523</v>
      </c>
      <c r="AP179" s="1">
        <f t="shared" si="75"/>
        <v>3.4350646224686523</v>
      </c>
      <c r="AQ179" s="1">
        <f t="shared" si="75"/>
        <v>3.4350646224686523</v>
      </c>
      <c r="AR179" s="1">
        <f t="shared" si="75"/>
        <v>3.4350646224686523</v>
      </c>
      <c r="AS179" s="1">
        <f t="shared" si="75"/>
        <v>3.4350646224686523</v>
      </c>
      <c r="AT179" s="1">
        <f t="shared" si="75"/>
        <v>3.4350646224686523</v>
      </c>
      <c r="AU179" s="1">
        <f t="shared" si="75"/>
        <v>3.4350646224686523</v>
      </c>
      <c r="AV179" s="1">
        <f t="shared" si="75"/>
        <v>3.4350646224686523</v>
      </c>
      <c r="AW179" s="1">
        <f t="shared" si="75"/>
        <v>3.4350646224686523</v>
      </c>
    </row>
    <row r="180" spans="1:49">
      <c r="A180" s="7" t="s">
        <v>253</v>
      </c>
      <c r="B180" s="1">
        <f t="shared" ref="B180:I180" si="76">1/(1-B173)</f>
        <v>1</v>
      </c>
      <c r="C180" s="1">
        <f t="shared" si="76"/>
        <v>1.25</v>
      </c>
      <c r="D180" s="1">
        <f t="shared" si="76"/>
        <v>1.6666666666666667</v>
      </c>
      <c r="E180" s="1">
        <f t="shared" si="76"/>
        <v>2.031034202615972</v>
      </c>
      <c r="F180" s="1">
        <f t="shared" si="76"/>
        <v>2.3746200607902739</v>
      </c>
      <c r="G180" s="1">
        <f t="shared" si="76"/>
        <v>2.5</v>
      </c>
      <c r="H180" s="1">
        <f t="shared" si="76"/>
        <v>1.8181818181818181</v>
      </c>
      <c r="I180" s="1">
        <f t="shared" si="76"/>
        <v>2.5641025641025639</v>
      </c>
      <c r="J180" s="1">
        <f t="shared" ref="J180:AW180" si="77">1/(1-J173)</f>
        <v>1</v>
      </c>
      <c r="K180" s="1">
        <f t="shared" si="77"/>
        <v>1.25</v>
      </c>
      <c r="L180" s="1">
        <f t="shared" si="77"/>
        <v>1.6666666666666667</v>
      </c>
      <c r="M180" s="1">
        <f t="shared" si="77"/>
        <v>2.031034202615972</v>
      </c>
      <c r="N180" s="1">
        <f t="shared" si="77"/>
        <v>2.3746200607902739</v>
      </c>
      <c r="O180" s="1">
        <f t="shared" si="77"/>
        <v>2.5</v>
      </c>
      <c r="P180" s="1">
        <f t="shared" si="77"/>
        <v>1.8181818181818181</v>
      </c>
      <c r="Q180" s="1">
        <f t="shared" si="77"/>
        <v>2.5641025641025639</v>
      </c>
      <c r="R180" s="1">
        <f t="shared" si="77"/>
        <v>1</v>
      </c>
      <c r="S180" s="1">
        <f t="shared" si="77"/>
        <v>1.25</v>
      </c>
      <c r="T180" s="1">
        <f t="shared" si="77"/>
        <v>1.6666666666666667</v>
      </c>
      <c r="U180" s="1">
        <f t="shared" si="77"/>
        <v>2.031034202615972</v>
      </c>
      <c r="V180" s="1">
        <f t="shared" si="77"/>
        <v>2.3746200607902739</v>
      </c>
      <c r="W180" s="1">
        <f t="shared" si="77"/>
        <v>2.5</v>
      </c>
      <c r="X180" s="1">
        <f t="shared" si="77"/>
        <v>1.8181818181818181</v>
      </c>
      <c r="Y180" s="1">
        <f t="shared" si="77"/>
        <v>2.5641025641025639</v>
      </c>
      <c r="Z180" s="1">
        <f t="shared" si="77"/>
        <v>1</v>
      </c>
      <c r="AA180" s="1">
        <f t="shared" si="77"/>
        <v>1.25</v>
      </c>
      <c r="AB180" s="1">
        <f t="shared" si="77"/>
        <v>1.6666666666666667</v>
      </c>
      <c r="AC180" s="1">
        <f t="shared" si="77"/>
        <v>2.031034202615972</v>
      </c>
      <c r="AD180" s="1">
        <f t="shared" si="77"/>
        <v>2.3746200607902739</v>
      </c>
      <c r="AE180" s="1">
        <f t="shared" si="77"/>
        <v>2.5</v>
      </c>
      <c r="AF180" s="1">
        <f t="shared" si="77"/>
        <v>1.8181818181818181</v>
      </c>
      <c r="AG180" s="1">
        <f t="shared" si="77"/>
        <v>2.5641025641025639</v>
      </c>
      <c r="AH180" s="1">
        <f t="shared" si="77"/>
        <v>1</v>
      </c>
      <c r="AI180" s="1">
        <f t="shared" si="77"/>
        <v>1.25</v>
      </c>
      <c r="AJ180" s="1">
        <f t="shared" si="77"/>
        <v>1.6666666666666667</v>
      </c>
      <c r="AK180" s="1">
        <f t="shared" si="77"/>
        <v>2.031034202615972</v>
      </c>
      <c r="AL180" s="1">
        <f t="shared" si="77"/>
        <v>2.3746200607902739</v>
      </c>
      <c r="AM180" s="1">
        <f t="shared" si="77"/>
        <v>2.5</v>
      </c>
      <c r="AN180" s="1">
        <f t="shared" si="77"/>
        <v>1.8181818181818181</v>
      </c>
      <c r="AO180" s="1">
        <f t="shared" si="77"/>
        <v>2.5641025641025639</v>
      </c>
      <c r="AP180" s="1">
        <f t="shared" si="77"/>
        <v>1</v>
      </c>
      <c r="AQ180" s="1">
        <f t="shared" si="77"/>
        <v>1.25</v>
      </c>
      <c r="AR180" s="1">
        <f t="shared" si="77"/>
        <v>1.6666666666666667</v>
      </c>
      <c r="AS180" s="1">
        <f t="shared" si="77"/>
        <v>2.031034202615972</v>
      </c>
      <c r="AT180" s="1">
        <f t="shared" si="77"/>
        <v>2.3746200607902739</v>
      </c>
      <c r="AU180" s="1">
        <f t="shared" si="77"/>
        <v>2.5</v>
      </c>
      <c r="AV180" s="1">
        <f t="shared" si="77"/>
        <v>1.8181818181818181</v>
      </c>
      <c r="AW180" s="1">
        <f t="shared" si="77"/>
        <v>2.5641025641025639</v>
      </c>
    </row>
    <row r="181" spans="1:49">
      <c r="A181" s="7" t="s">
        <v>11</v>
      </c>
      <c r="B181" s="1">
        <f t="shared" ref="B181:I181" si="78">((1+$B$3)*(1+$B$4))-1</f>
        <v>5.0599999999999978E-2</v>
      </c>
      <c r="C181" s="1">
        <f t="shared" si="78"/>
        <v>5.0599999999999978E-2</v>
      </c>
      <c r="D181" s="1">
        <f t="shared" si="78"/>
        <v>5.0599999999999978E-2</v>
      </c>
      <c r="E181" s="1">
        <f t="shared" si="78"/>
        <v>5.0599999999999978E-2</v>
      </c>
      <c r="F181" s="1">
        <f t="shared" si="78"/>
        <v>5.0599999999999978E-2</v>
      </c>
      <c r="G181" s="1">
        <f t="shared" si="78"/>
        <v>5.0599999999999978E-2</v>
      </c>
      <c r="H181" s="1">
        <f t="shared" si="78"/>
        <v>5.0599999999999978E-2</v>
      </c>
      <c r="I181" s="1">
        <f t="shared" si="78"/>
        <v>5.0599999999999978E-2</v>
      </c>
      <c r="J181" s="1">
        <f t="shared" ref="J181:AW181" si="79">((1+$B$3)*(1+$B$4))-1</f>
        <v>5.0599999999999978E-2</v>
      </c>
      <c r="K181" s="1">
        <f t="shared" si="79"/>
        <v>5.0599999999999978E-2</v>
      </c>
      <c r="L181" s="1">
        <f t="shared" si="79"/>
        <v>5.0599999999999978E-2</v>
      </c>
      <c r="M181" s="1">
        <f t="shared" si="79"/>
        <v>5.0599999999999978E-2</v>
      </c>
      <c r="N181" s="1">
        <f t="shared" si="79"/>
        <v>5.0599999999999978E-2</v>
      </c>
      <c r="O181" s="1">
        <f t="shared" si="79"/>
        <v>5.0599999999999978E-2</v>
      </c>
      <c r="P181" s="1">
        <f t="shared" si="79"/>
        <v>5.0599999999999978E-2</v>
      </c>
      <c r="Q181" s="1">
        <f t="shared" si="79"/>
        <v>5.0599999999999978E-2</v>
      </c>
      <c r="R181" s="1">
        <f t="shared" si="79"/>
        <v>5.0599999999999978E-2</v>
      </c>
      <c r="S181" s="1">
        <f t="shared" si="79"/>
        <v>5.0599999999999978E-2</v>
      </c>
      <c r="T181" s="1">
        <f t="shared" si="79"/>
        <v>5.0599999999999978E-2</v>
      </c>
      <c r="U181" s="1">
        <f t="shared" si="79"/>
        <v>5.0599999999999978E-2</v>
      </c>
      <c r="V181" s="1">
        <f t="shared" si="79"/>
        <v>5.0599999999999978E-2</v>
      </c>
      <c r="W181" s="1">
        <f t="shared" si="79"/>
        <v>5.0599999999999978E-2</v>
      </c>
      <c r="X181" s="1">
        <f t="shared" si="79"/>
        <v>5.0599999999999978E-2</v>
      </c>
      <c r="Y181" s="1">
        <f t="shared" si="79"/>
        <v>5.0599999999999978E-2</v>
      </c>
      <c r="Z181" s="1">
        <f t="shared" si="79"/>
        <v>5.0599999999999978E-2</v>
      </c>
      <c r="AA181" s="1">
        <f t="shared" si="79"/>
        <v>5.0599999999999978E-2</v>
      </c>
      <c r="AB181" s="1">
        <f t="shared" si="79"/>
        <v>5.0599999999999978E-2</v>
      </c>
      <c r="AC181" s="1">
        <f t="shared" si="79"/>
        <v>5.0599999999999978E-2</v>
      </c>
      <c r="AD181" s="1">
        <f t="shared" si="79"/>
        <v>5.0599999999999978E-2</v>
      </c>
      <c r="AE181" s="1">
        <f t="shared" si="79"/>
        <v>5.0599999999999978E-2</v>
      </c>
      <c r="AF181" s="1">
        <f t="shared" si="79"/>
        <v>5.0599999999999978E-2</v>
      </c>
      <c r="AG181" s="1">
        <f t="shared" si="79"/>
        <v>5.0599999999999978E-2</v>
      </c>
      <c r="AH181" s="1">
        <f t="shared" si="79"/>
        <v>5.0599999999999978E-2</v>
      </c>
      <c r="AI181" s="1">
        <f t="shared" si="79"/>
        <v>5.0599999999999978E-2</v>
      </c>
      <c r="AJ181" s="1">
        <f t="shared" si="79"/>
        <v>5.0599999999999978E-2</v>
      </c>
      <c r="AK181" s="1">
        <f t="shared" si="79"/>
        <v>5.0599999999999978E-2</v>
      </c>
      <c r="AL181" s="1">
        <f t="shared" si="79"/>
        <v>5.0599999999999978E-2</v>
      </c>
      <c r="AM181" s="1">
        <f t="shared" si="79"/>
        <v>5.0599999999999978E-2</v>
      </c>
      <c r="AN181" s="1">
        <f t="shared" si="79"/>
        <v>5.0599999999999978E-2</v>
      </c>
      <c r="AO181" s="1">
        <f t="shared" si="79"/>
        <v>5.0599999999999978E-2</v>
      </c>
      <c r="AP181" s="1">
        <f t="shared" si="79"/>
        <v>5.0599999999999978E-2</v>
      </c>
      <c r="AQ181" s="1">
        <f t="shared" si="79"/>
        <v>5.0599999999999978E-2</v>
      </c>
      <c r="AR181" s="1">
        <f t="shared" si="79"/>
        <v>5.0599999999999978E-2</v>
      </c>
      <c r="AS181" s="1">
        <f t="shared" si="79"/>
        <v>5.0599999999999978E-2</v>
      </c>
      <c r="AT181" s="1">
        <f t="shared" si="79"/>
        <v>5.0599999999999978E-2</v>
      </c>
      <c r="AU181" s="1">
        <f t="shared" si="79"/>
        <v>5.0599999999999978E-2</v>
      </c>
      <c r="AV181" s="1">
        <f t="shared" si="79"/>
        <v>5.0599999999999978E-2</v>
      </c>
      <c r="AW181" s="1">
        <f t="shared" si="79"/>
        <v>5.0599999999999978E-2</v>
      </c>
    </row>
    <row r="182" spans="1:49">
      <c r="A182" s="7" t="s">
        <v>255</v>
      </c>
      <c r="B182" s="1">
        <f t="shared" ref="B182:I182" si="80">B180*((1+B181)^(B175))</f>
        <v>3.4350646224686523</v>
      </c>
      <c r="C182" s="1">
        <f t="shared" si="80"/>
        <v>4.2938307780858151</v>
      </c>
      <c r="D182" s="1">
        <f t="shared" si="80"/>
        <v>5.7251077041144205</v>
      </c>
      <c r="E182" s="1">
        <f t="shared" si="80"/>
        <v>6.9767337364299538</v>
      </c>
      <c r="F182" s="1">
        <f t="shared" si="80"/>
        <v>8.1569733626250311</v>
      </c>
      <c r="G182" s="1">
        <f t="shared" si="80"/>
        <v>8.5876615561716303</v>
      </c>
      <c r="H182" s="1">
        <f t="shared" si="80"/>
        <v>6.2455720408520952</v>
      </c>
      <c r="I182" s="1">
        <f t="shared" si="80"/>
        <v>8.8078580063298766</v>
      </c>
      <c r="J182" s="1">
        <f t="shared" ref="J182:AW182" si="81">J180*((1+J181)^(J175))</f>
        <v>3.4350646224686523</v>
      </c>
      <c r="K182" s="1">
        <f t="shared" si="81"/>
        <v>4.2938307780858151</v>
      </c>
      <c r="L182" s="1">
        <f t="shared" si="81"/>
        <v>5.7251077041144205</v>
      </c>
      <c r="M182" s="1">
        <f t="shared" si="81"/>
        <v>6.9767337364299538</v>
      </c>
      <c r="N182" s="1">
        <f t="shared" si="81"/>
        <v>8.1569733626250311</v>
      </c>
      <c r="O182" s="1">
        <f t="shared" si="81"/>
        <v>8.5876615561716303</v>
      </c>
      <c r="P182" s="1">
        <f t="shared" si="81"/>
        <v>6.2455720408520952</v>
      </c>
      <c r="Q182" s="1">
        <f t="shared" si="81"/>
        <v>8.8078580063298766</v>
      </c>
      <c r="R182" s="1">
        <f t="shared" si="81"/>
        <v>3.4350646224686523</v>
      </c>
      <c r="S182" s="1">
        <f t="shared" si="81"/>
        <v>4.2938307780858151</v>
      </c>
      <c r="T182" s="1">
        <f t="shared" si="81"/>
        <v>5.7251077041144205</v>
      </c>
      <c r="U182" s="1">
        <f t="shared" si="81"/>
        <v>6.9767337364299538</v>
      </c>
      <c r="V182" s="1">
        <f t="shared" si="81"/>
        <v>8.1569733626250311</v>
      </c>
      <c r="W182" s="1">
        <f t="shared" si="81"/>
        <v>8.5876615561716303</v>
      </c>
      <c r="X182" s="1">
        <f t="shared" si="81"/>
        <v>6.2455720408520952</v>
      </c>
      <c r="Y182" s="1">
        <f t="shared" si="81"/>
        <v>8.8078580063298766</v>
      </c>
      <c r="Z182" s="1">
        <f t="shared" si="81"/>
        <v>3.4350646224686523</v>
      </c>
      <c r="AA182" s="1">
        <f t="shared" si="81"/>
        <v>4.2938307780858151</v>
      </c>
      <c r="AB182" s="1">
        <f t="shared" si="81"/>
        <v>5.7251077041144205</v>
      </c>
      <c r="AC182" s="1">
        <f t="shared" si="81"/>
        <v>6.9767337364299538</v>
      </c>
      <c r="AD182" s="1">
        <f t="shared" si="81"/>
        <v>8.1569733626250311</v>
      </c>
      <c r="AE182" s="1">
        <f t="shared" si="81"/>
        <v>8.5876615561716303</v>
      </c>
      <c r="AF182" s="1">
        <f t="shared" si="81"/>
        <v>6.2455720408520952</v>
      </c>
      <c r="AG182" s="1">
        <f t="shared" si="81"/>
        <v>8.8078580063298766</v>
      </c>
      <c r="AH182" s="1">
        <f t="shared" si="81"/>
        <v>3.4350646224686523</v>
      </c>
      <c r="AI182" s="1">
        <f t="shared" si="81"/>
        <v>4.2938307780858151</v>
      </c>
      <c r="AJ182" s="1">
        <f t="shared" si="81"/>
        <v>5.7251077041144205</v>
      </c>
      <c r="AK182" s="1">
        <f t="shared" si="81"/>
        <v>6.9767337364299538</v>
      </c>
      <c r="AL182" s="1">
        <f t="shared" si="81"/>
        <v>8.1569733626250311</v>
      </c>
      <c r="AM182" s="1">
        <f t="shared" si="81"/>
        <v>8.5876615561716303</v>
      </c>
      <c r="AN182" s="1">
        <f t="shared" si="81"/>
        <v>6.2455720408520952</v>
      </c>
      <c r="AO182" s="1">
        <f t="shared" si="81"/>
        <v>8.8078580063298766</v>
      </c>
      <c r="AP182" s="1">
        <f t="shared" si="81"/>
        <v>3.4350646224686523</v>
      </c>
      <c r="AQ182" s="1">
        <f t="shared" si="81"/>
        <v>4.2938307780858151</v>
      </c>
      <c r="AR182" s="1">
        <f t="shared" si="81"/>
        <v>5.7251077041144205</v>
      </c>
      <c r="AS182" s="1">
        <f t="shared" si="81"/>
        <v>6.9767337364299538</v>
      </c>
      <c r="AT182" s="1">
        <f t="shared" si="81"/>
        <v>8.1569733626250311</v>
      </c>
      <c r="AU182" s="1">
        <f t="shared" si="81"/>
        <v>8.5876615561716303</v>
      </c>
      <c r="AV182" s="1">
        <f t="shared" si="81"/>
        <v>6.2455720408520952</v>
      </c>
      <c r="AW182" s="1">
        <f t="shared" si="81"/>
        <v>8.8078580063298766</v>
      </c>
    </row>
    <row r="183" spans="1:49">
      <c r="A183" s="7" t="s">
        <v>259</v>
      </c>
      <c r="B183" s="1">
        <f t="shared" ref="B183:I183" si="82">B182*(1-B174*(1-$B$8))</f>
        <v>3.4350646224686523</v>
      </c>
      <c r="C183" s="1">
        <f t="shared" si="82"/>
        <v>4.2938307780858151</v>
      </c>
      <c r="D183" s="1">
        <f t="shared" si="82"/>
        <v>5.7251077041144205</v>
      </c>
      <c r="E183" s="1">
        <f t="shared" si="82"/>
        <v>6.9767337364299538</v>
      </c>
      <c r="F183" s="1">
        <f t="shared" si="82"/>
        <v>8.1569733626250311</v>
      </c>
      <c r="G183" s="1">
        <f t="shared" si="82"/>
        <v>8.5876615561716303</v>
      </c>
      <c r="H183" s="1">
        <f t="shared" si="82"/>
        <v>6.2455720408520952</v>
      </c>
      <c r="I183" s="1">
        <f t="shared" si="82"/>
        <v>8.8078580063298766</v>
      </c>
      <c r="J183" s="1">
        <f t="shared" ref="J183:AW183" si="83">J182*(1-J174*(1-$B$8))</f>
        <v>2.9198049290983543</v>
      </c>
      <c r="K183" s="1">
        <f t="shared" si="83"/>
        <v>3.6497561613729426</v>
      </c>
      <c r="L183" s="1">
        <f t="shared" si="83"/>
        <v>4.8663415484972576</v>
      </c>
      <c r="M183" s="1">
        <f t="shared" si="83"/>
        <v>5.9302236759654603</v>
      </c>
      <c r="N183" s="1">
        <f t="shared" si="83"/>
        <v>6.9334273582312766</v>
      </c>
      <c r="O183" s="1">
        <f t="shared" si="83"/>
        <v>7.2995123227458851</v>
      </c>
      <c r="P183" s="1">
        <f t="shared" si="83"/>
        <v>5.3087362347242806</v>
      </c>
      <c r="Q183" s="1">
        <f t="shared" si="83"/>
        <v>7.4866793053803953</v>
      </c>
      <c r="R183" s="1">
        <f t="shared" si="83"/>
        <v>2.4045452357280563</v>
      </c>
      <c r="S183" s="1">
        <f t="shared" si="83"/>
        <v>3.0056815446600704</v>
      </c>
      <c r="T183" s="1">
        <f t="shared" si="83"/>
        <v>4.0075753928800939</v>
      </c>
      <c r="U183" s="1">
        <f t="shared" si="83"/>
        <v>4.8837136155009677</v>
      </c>
      <c r="V183" s="1">
        <f t="shared" si="83"/>
        <v>5.7098813538375213</v>
      </c>
      <c r="W183" s="1">
        <f t="shared" si="83"/>
        <v>6.0113630893201409</v>
      </c>
      <c r="X183" s="1">
        <f t="shared" si="83"/>
        <v>4.371900428596466</v>
      </c>
      <c r="Y183" s="1">
        <f t="shared" si="83"/>
        <v>6.1655006044309131</v>
      </c>
      <c r="Z183" s="1">
        <f t="shared" si="83"/>
        <v>1.8892855423577588</v>
      </c>
      <c r="AA183" s="1">
        <f t="shared" si="83"/>
        <v>2.3616069279471987</v>
      </c>
      <c r="AB183" s="1">
        <f t="shared" si="83"/>
        <v>3.1488092372629315</v>
      </c>
      <c r="AC183" s="1">
        <f t="shared" si="83"/>
        <v>3.8372035550364747</v>
      </c>
      <c r="AD183" s="1">
        <f t="shared" si="83"/>
        <v>4.4863353494437677</v>
      </c>
      <c r="AE183" s="1">
        <f t="shared" si="83"/>
        <v>4.7232138558943975</v>
      </c>
      <c r="AF183" s="1">
        <f t="shared" si="83"/>
        <v>3.4350646224686527</v>
      </c>
      <c r="AG183" s="1">
        <f t="shared" si="83"/>
        <v>4.8443219034814327</v>
      </c>
      <c r="AH183" s="1">
        <f t="shared" si="83"/>
        <v>2.2757303123854822</v>
      </c>
      <c r="AI183" s="1">
        <f t="shared" si="83"/>
        <v>2.8446628904818523</v>
      </c>
      <c r="AJ183" s="1">
        <f t="shared" si="83"/>
        <v>3.7928838539758036</v>
      </c>
      <c r="AK183" s="1">
        <f t="shared" si="83"/>
        <v>4.6220861003848439</v>
      </c>
      <c r="AL183" s="1">
        <f t="shared" si="83"/>
        <v>5.4039948527390829</v>
      </c>
      <c r="AM183" s="1">
        <f t="shared" si="83"/>
        <v>5.6893257809637046</v>
      </c>
      <c r="AN183" s="1">
        <f t="shared" si="83"/>
        <v>4.1376914770645126</v>
      </c>
      <c r="AO183" s="1">
        <f t="shared" si="83"/>
        <v>5.8352059291935428</v>
      </c>
      <c r="AP183" s="1">
        <f t="shared" si="83"/>
        <v>2.4045452357280563</v>
      </c>
      <c r="AQ183" s="1">
        <f t="shared" si="83"/>
        <v>3.0056815446600704</v>
      </c>
      <c r="AR183" s="1">
        <f t="shared" si="83"/>
        <v>4.0075753928800939</v>
      </c>
      <c r="AS183" s="1">
        <f t="shared" si="83"/>
        <v>4.8837136155009677</v>
      </c>
      <c r="AT183" s="1">
        <f t="shared" si="83"/>
        <v>5.7098813538375213</v>
      </c>
      <c r="AU183" s="1">
        <f t="shared" si="83"/>
        <v>6.0113630893201409</v>
      </c>
      <c r="AV183" s="1">
        <f t="shared" si="83"/>
        <v>4.371900428596466</v>
      </c>
      <c r="AW183" s="1">
        <f t="shared" si="83"/>
        <v>6.1655006044309131</v>
      </c>
    </row>
    <row r="184" spans="1:49">
      <c r="A184" s="7" t="s">
        <v>256</v>
      </c>
      <c r="B184" s="1">
        <f t="shared" ref="B184:I184" si="84">B183/((1+$B$4)^B175)</f>
        <v>2.0937779296542129</v>
      </c>
      <c r="C184" s="1">
        <f t="shared" si="84"/>
        <v>2.6172224120677656</v>
      </c>
      <c r="D184" s="1">
        <f t="shared" si="84"/>
        <v>3.4896298827570211</v>
      </c>
      <c r="E184" s="1">
        <f t="shared" si="84"/>
        <v>4.2525345878101648</v>
      </c>
      <c r="F184" s="1">
        <f t="shared" si="84"/>
        <v>4.9719270745968212</v>
      </c>
      <c r="G184" s="1">
        <f t="shared" si="84"/>
        <v>5.2344448241355312</v>
      </c>
      <c r="H184" s="1">
        <f t="shared" si="84"/>
        <v>3.8068689630076595</v>
      </c>
      <c r="I184" s="1">
        <f t="shared" si="84"/>
        <v>5.3686613580877243</v>
      </c>
      <c r="J184" s="1">
        <f t="shared" ref="J184:AW184" si="85">J183/((1+$B$4)^J175)</f>
        <v>1.7797112402060808</v>
      </c>
      <c r="K184" s="1">
        <f t="shared" si="85"/>
        <v>2.2246390502576006</v>
      </c>
      <c r="L184" s="1">
        <f t="shared" si="85"/>
        <v>2.9661854003434684</v>
      </c>
      <c r="M184" s="1">
        <f t="shared" si="85"/>
        <v>3.6146543996386398</v>
      </c>
      <c r="N184" s="1">
        <f t="shared" si="85"/>
        <v>4.2261380134072981</v>
      </c>
      <c r="O184" s="1">
        <f t="shared" si="85"/>
        <v>4.4492781005152011</v>
      </c>
      <c r="P184" s="1">
        <f t="shared" si="85"/>
        <v>3.2358386185565107</v>
      </c>
      <c r="Q184" s="1">
        <f t="shared" si="85"/>
        <v>4.5633621543745662</v>
      </c>
      <c r="R184" s="1">
        <f t="shared" si="85"/>
        <v>1.4656445507579487</v>
      </c>
      <c r="S184" s="1">
        <f t="shared" si="85"/>
        <v>1.8320556884474359</v>
      </c>
      <c r="T184" s="1">
        <f t="shared" si="85"/>
        <v>2.4427409179299144</v>
      </c>
      <c r="U184" s="1">
        <f t="shared" si="85"/>
        <v>2.9767742114671152</v>
      </c>
      <c r="V184" s="1">
        <f t="shared" si="85"/>
        <v>3.4803489522177746</v>
      </c>
      <c r="W184" s="1">
        <f t="shared" si="85"/>
        <v>3.6641113768948719</v>
      </c>
      <c r="X184" s="1">
        <f t="shared" si="85"/>
        <v>2.6648082741053614</v>
      </c>
      <c r="Y184" s="1">
        <f t="shared" si="85"/>
        <v>3.7580629506614067</v>
      </c>
      <c r="Z184" s="1">
        <f t="shared" si="85"/>
        <v>1.1515778613098171</v>
      </c>
      <c r="AA184" s="1">
        <f t="shared" si="85"/>
        <v>1.4394723266372715</v>
      </c>
      <c r="AB184" s="1">
        <f t="shared" si="85"/>
        <v>1.9192964355163618</v>
      </c>
      <c r="AC184" s="1">
        <f t="shared" si="85"/>
        <v>2.3388940232955906</v>
      </c>
      <c r="AD184" s="1">
        <f t="shared" si="85"/>
        <v>2.734559891028252</v>
      </c>
      <c r="AE184" s="1">
        <f t="shared" si="85"/>
        <v>2.8789446532745431</v>
      </c>
      <c r="AF184" s="1">
        <f t="shared" si="85"/>
        <v>2.0937779296542129</v>
      </c>
      <c r="AG184" s="1">
        <f t="shared" si="85"/>
        <v>2.9527637469482486</v>
      </c>
      <c r="AH184" s="1">
        <f t="shared" si="85"/>
        <v>1.387127878395916</v>
      </c>
      <c r="AI184" s="1">
        <f t="shared" si="85"/>
        <v>1.7339098479948947</v>
      </c>
      <c r="AJ184" s="1">
        <f t="shared" si="85"/>
        <v>2.3118797973265268</v>
      </c>
      <c r="AK184" s="1">
        <f t="shared" si="85"/>
        <v>2.8173041644242338</v>
      </c>
      <c r="AL184" s="1">
        <f t="shared" si="85"/>
        <v>3.2939016869203939</v>
      </c>
      <c r="AM184" s="1">
        <f t="shared" si="85"/>
        <v>3.4678196959897893</v>
      </c>
      <c r="AN184" s="1">
        <f t="shared" si="85"/>
        <v>2.5220506879925741</v>
      </c>
      <c r="AO184" s="1">
        <f t="shared" si="85"/>
        <v>3.5567381497331172</v>
      </c>
      <c r="AP184" s="1">
        <f t="shared" si="85"/>
        <v>1.4656445507579487</v>
      </c>
      <c r="AQ184" s="1">
        <f t="shared" si="85"/>
        <v>1.8320556884474359</v>
      </c>
      <c r="AR184" s="1">
        <f t="shared" si="85"/>
        <v>2.4427409179299144</v>
      </c>
      <c r="AS184" s="1">
        <f t="shared" si="85"/>
        <v>2.9767742114671152</v>
      </c>
      <c r="AT184" s="1">
        <f t="shared" si="85"/>
        <v>3.4803489522177746</v>
      </c>
      <c r="AU184" s="1">
        <f t="shared" si="85"/>
        <v>3.6641113768948719</v>
      </c>
      <c r="AV184" s="1">
        <f t="shared" si="85"/>
        <v>2.6648082741053614</v>
      </c>
      <c r="AW184" s="1">
        <f t="shared" si="85"/>
        <v>3.7580629506614067</v>
      </c>
    </row>
    <row r="185" spans="1:49">
      <c r="A185" s="7" t="s">
        <v>12</v>
      </c>
      <c r="B185" s="1">
        <f t="shared" ref="B185:I185" si="86">B184^(1/B175)-1</f>
        <v>3.0000000000000027E-2</v>
      </c>
      <c r="C185" s="1">
        <f t="shared" si="86"/>
        <v>3.9234666128510343E-2</v>
      </c>
      <c r="D185" s="1">
        <f t="shared" si="86"/>
        <v>5.1262504574500545E-2</v>
      </c>
      <c r="E185" s="1">
        <f t="shared" si="86"/>
        <v>5.9609672852146911E-2</v>
      </c>
      <c r="F185" s="1">
        <f t="shared" si="86"/>
        <v>6.6254777268338838E-2</v>
      </c>
      <c r="G185" s="1">
        <f t="shared" si="86"/>
        <v>6.8451529387022481E-2</v>
      </c>
      <c r="H185" s="1">
        <f t="shared" si="86"/>
        <v>5.4927751161641725E-2</v>
      </c>
      <c r="I185" s="1">
        <f t="shared" si="86"/>
        <v>6.953411149307831E-2</v>
      </c>
      <c r="J185" s="1">
        <f t="shared" ref="J185:AW185" si="87">J184^(1/J175)-1</f>
        <v>2.3325936840415951E-2</v>
      </c>
      <c r="K185" s="1">
        <f t="shared" si="87"/>
        <v>3.2500765352422079E-2</v>
      </c>
      <c r="L185" s="1">
        <f t="shared" si="87"/>
        <v>4.445066733874059E-2</v>
      </c>
      <c r="M185" s="1">
        <f t="shared" si="87"/>
        <v>5.2743748695718295E-2</v>
      </c>
      <c r="N185" s="1">
        <f t="shared" si="87"/>
        <v>5.934579500843884E-2</v>
      </c>
      <c r="O185" s="1">
        <f t="shared" si="87"/>
        <v>6.1528312891796055E-2</v>
      </c>
      <c r="P185" s="1">
        <f t="shared" si="87"/>
        <v>4.8092164326640985E-2</v>
      </c>
      <c r="Q185" s="1">
        <f t="shared" si="87"/>
        <v>6.2603880219841201E-2</v>
      </c>
      <c r="R185" s="1">
        <f t="shared" si="87"/>
        <v>1.5409322382305968E-2</v>
      </c>
      <c r="S185" s="1">
        <f t="shared" si="87"/>
        <v>2.4513172941507344E-2</v>
      </c>
      <c r="T185" s="1">
        <f t="shared" si="87"/>
        <v>3.6370628559144969E-2</v>
      </c>
      <c r="U185" s="1">
        <f t="shared" si="87"/>
        <v>4.459955330149068E-2</v>
      </c>
      <c r="V185" s="1">
        <f t="shared" si="87"/>
        <v>5.1150525119359802E-2</v>
      </c>
      <c r="W185" s="1">
        <f t="shared" si="87"/>
        <v>5.3316158692441773E-2</v>
      </c>
      <c r="X185" s="1">
        <f t="shared" si="87"/>
        <v>3.9983954339157801E-2</v>
      </c>
      <c r="Y185" s="1">
        <f t="shared" si="87"/>
        <v>5.43834052582024E-2</v>
      </c>
      <c r="Z185" s="1">
        <f t="shared" si="87"/>
        <v>5.6612870708745433E-3</v>
      </c>
      <c r="AA185" s="1">
        <f t="shared" si="87"/>
        <v>1.4677739715988736E-2</v>
      </c>
      <c r="AB185" s="1">
        <f t="shared" si="87"/>
        <v>2.6421362524022607E-2</v>
      </c>
      <c r="AC185" s="1">
        <f t="shared" si="87"/>
        <v>3.4571288731299443E-2</v>
      </c>
      <c r="AD185" s="1">
        <f t="shared" si="87"/>
        <v>4.1059370537035456E-2</v>
      </c>
      <c r="AE185" s="1">
        <f t="shared" si="87"/>
        <v>4.3204213802133351E-2</v>
      </c>
      <c r="AF185" s="1">
        <f t="shared" si="87"/>
        <v>3.0000000000000027E-2</v>
      </c>
      <c r="AG185" s="1">
        <f t="shared" si="87"/>
        <v>4.4261214689644168E-2</v>
      </c>
      <c r="AH185" s="1">
        <f t="shared" si="87"/>
        <v>1.3175454768722394E-2</v>
      </c>
      <c r="AI185" s="1">
        <f t="shared" si="87"/>
        <v>2.2259277151626122E-2</v>
      </c>
      <c r="AJ185" s="1">
        <f t="shared" si="87"/>
        <v>3.4090646751044229E-2</v>
      </c>
      <c r="AK185" s="1">
        <f t="shared" si="87"/>
        <v>4.2301468125544694E-2</v>
      </c>
      <c r="AL185" s="1">
        <f t="shared" si="87"/>
        <v>4.8838028017642809E-2</v>
      </c>
      <c r="AM185" s="1">
        <f t="shared" si="87"/>
        <v>5.099889726702278E-2</v>
      </c>
      <c r="AN185" s="1">
        <f t="shared" si="87"/>
        <v>3.7696023331400097E-2</v>
      </c>
      <c r="AO185" s="1">
        <f t="shared" si="87"/>
        <v>5.2063795924913725E-2</v>
      </c>
      <c r="AP185" s="1">
        <f t="shared" si="87"/>
        <v>1.5409322382305968E-2</v>
      </c>
      <c r="AQ185" s="1">
        <f t="shared" si="87"/>
        <v>2.4513172941507344E-2</v>
      </c>
      <c r="AR185" s="1">
        <f t="shared" si="87"/>
        <v>3.6370628559144969E-2</v>
      </c>
      <c r="AS185" s="1">
        <f t="shared" si="87"/>
        <v>4.459955330149068E-2</v>
      </c>
      <c r="AT185" s="1">
        <f t="shared" si="87"/>
        <v>5.1150525119359802E-2</v>
      </c>
      <c r="AU185" s="1">
        <f t="shared" si="87"/>
        <v>5.3316158692441773E-2</v>
      </c>
      <c r="AV185" s="1">
        <f t="shared" si="87"/>
        <v>3.9983954339157801E-2</v>
      </c>
      <c r="AW185" s="1">
        <f t="shared" si="87"/>
        <v>5.43834052582024E-2</v>
      </c>
    </row>
    <row r="186" spans="1:49">
      <c r="A186" s="7" t="s">
        <v>5</v>
      </c>
      <c r="B186" s="1">
        <f t="shared" ref="B186:I186" si="88">$B$3-B185</f>
        <v>-2.7755575615628914E-17</v>
      </c>
      <c r="C186" s="1">
        <f t="shared" si="88"/>
        <v>-9.2346661285103437E-3</v>
      </c>
      <c r="D186" s="1">
        <f t="shared" si="88"/>
        <v>-2.1262504574500546E-2</v>
      </c>
      <c r="E186" s="1">
        <f t="shared" si="88"/>
        <v>-2.9609672852146912E-2</v>
      </c>
      <c r="F186" s="1">
        <f t="shared" si="88"/>
        <v>-3.6254777268338839E-2</v>
      </c>
      <c r="G186" s="1">
        <f t="shared" si="88"/>
        <v>-3.8451529387022482E-2</v>
      </c>
      <c r="H186" s="1">
        <f t="shared" si="88"/>
        <v>-2.4927751161641726E-2</v>
      </c>
      <c r="I186" s="1">
        <f t="shared" si="88"/>
        <v>-3.9534111493078311E-2</v>
      </c>
      <c r="J186" s="1">
        <f t="shared" ref="J186:AW186" si="89">$B$3-J185</f>
        <v>6.6740631595840483E-3</v>
      </c>
      <c r="K186" s="1">
        <f t="shared" si="89"/>
        <v>-2.5007653524220796E-3</v>
      </c>
      <c r="L186" s="1">
        <f t="shared" si="89"/>
        <v>-1.4450667338740592E-2</v>
      </c>
      <c r="M186" s="1">
        <f t="shared" si="89"/>
        <v>-2.2743748695718297E-2</v>
      </c>
      <c r="N186" s="1">
        <f t="shared" si="89"/>
        <v>-2.9345795008438841E-2</v>
      </c>
      <c r="O186" s="1">
        <f t="shared" si="89"/>
        <v>-3.1528312891796056E-2</v>
      </c>
      <c r="P186" s="1">
        <f t="shared" si="89"/>
        <v>-1.8092164326640986E-2</v>
      </c>
      <c r="Q186" s="1">
        <f t="shared" si="89"/>
        <v>-3.2603880219841203E-2</v>
      </c>
      <c r="R186" s="1">
        <f t="shared" si="89"/>
        <v>1.4590677617694031E-2</v>
      </c>
      <c r="S186" s="1">
        <f t="shared" si="89"/>
        <v>5.4868270584926548E-3</v>
      </c>
      <c r="T186" s="1">
        <f t="shared" si="89"/>
        <v>-6.3706285591449696E-3</v>
      </c>
      <c r="U186" s="1">
        <f t="shared" si="89"/>
        <v>-1.4599553301490681E-2</v>
      </c>
      <c r="V186" s="1">
        <f t="shared" si="89"/>
        <v>-2.1150525119359803E-2</v>
      </c>
      <c r="W186" s="1">
        <f t="shared" si="89"/>
        <v>-2.3316158692441774E-2</v>
      </c>
      <c r="X186" s="1">
        <f t="shared" si="89"/>
        <v>-9.9839543391578023E-3</v>
      </c>
      <c r="Y186" s="1">
        <f t="shared" si="89"/>
        <v>-2.4383405258202401E-2</v>
      </c>
      <c r="Z186" s="1">
        <f t="shared" si="89"/>
        <v>2.4338712929125456E-2</v>
      </c>
      <c r="AA186" s="1">
        <f t="shared" si="89"/>
        <v>1.5322260284011263E-2</v>
      </c>
      <c r="AB186" s="1">
        <f t="shared" si="89"/>
        <v>3.578637475977392E-3</v>
      </c>
      <c r="AC186" s="1">
        <f t="shared" si="89"/>
        <v>-4.5712887312994444E-3</v>
      </c>
      <c r="AD186" s="1">
        <f t="shared" si="89"/>
        <v>-1.1059370537035457E-2</v>
      </c>
      <c r="AE186" s="1">
        <f t="shared" si="89"/>
        <v>-1.3204213802133352E-2</v>
      </c>
      <c r="AF186" s="1">
        <f t="shared" si="89"/>
        <v>-2.7755575615628914E-17</v>
      </c>
      <c r="AG186" s="1">
        <f t="shared" si="89"/>
        <v>-1.4261214689644169E-2</v>
      </c>
      <c r="AH186" s="1">
        <f t="shared" si="89"/>
        <v>1.6824545231277604E-2</v>
      </c>
      <c r="AI186" s="1">
        <f t="shared" si="89"/>
        <v>7.7407228483738766E-3</v>
      </c>
      <c r="AJ186" s="1">
        <f t="shared" si="89"/>
        <v>-4.0906467510442301E-3</v>
      </c>
      <c r="AK186" s="1">
        <f t="shared" si="89"/>
        <v>-1.2301468125544696E-2</v>
      </c>
      <c r="AL186" s="1">
        <f t="shared" si="89"/>
        <v>-1.8838028017642811E-2</v>
      </c>
      <c r="AM186" s="1">
        <f t="shared" si="89"/>
        <v>-2.0998897267022781E-2</v>
      </c>
      <c r="AN186" s="1">
        <f t="shared" si="89"/>
        <v>-7.6960233314000981E-3</v>
      </c>
      <c r="AO186" s="1">
        <f t="shared" si="89"/>
        <v>-2.2063795924913726E-2</v>
      </c>
      <c r="AP186" s="1">
        <f t="shared" si="89"/>
        <v>1.4590677617694031E-2</v>
      </c>
      <c r="AQ186" s="1">
        <f t="shared" si="89"/>
        <v>5.4868270584926548E-3</v>
      </c>
      <c r="AR186" s="1">
        <f t="shared" si="89"/>
        <v>-6.3706285591449696E-3</v>
      </c>
      <c r="AS186" s="1">
        <f t="shared" si="89"/>
        <v>-1.4599553301490681E-2</v>
      </c>
      <c r="AT186" s="1">
        <f t="shared" si="89"/>
        <v>-2.1150525119359803E-2</v>
      </c>
      <c r="AU186" s="1">
        <f t="shared" si="89"/>
        <v>-2.3316158692441774E-2</v>
      </c>
      <c r="AV186" s="1">
        <f t="shared" si="89"/>
        <v>-9.9839543391578023E-3</v>
      </c>
      <c r="AW186" s="1">
        <f t="shared" si="89"/>
        <v>-2.4383405258202401E-2</v>
      </c>
    </row>
    <row r="187" spans="1:49" s="17" customFormat="1">
      <c r="A187" s="17" t="s">
        <v>6</v>
      </c>
      <c r="B187" s="16">
        <f t="shared" ref="B187:I187" si="90">B186/$B$3</f>
        <v>-9.2518585385429718E-16</v>
      </c>
      <c r="C187" s="16">
        <f t="shared" si="90"/>
        <v>-0.30782220428367812</v>
      </c>
      <c r="D187" s="16">
        <f t="shared" si="90"/>
        <v>-0.7087501524833516</v>
      </c>
      <c r="E187" s="16">
        <f t="shared" si="90"/>
        <v>-0.98698909507156374</v>
      </c>
      <c r="F187" s="16">
        <f t="shared" si="90"/>
        <v>-1.2084925756112948</v>
      </c>
      <c r="G187" s="16">
        <f t="shared" si="90"/>
        <v>-1.2817176462340827</v>
      </c>
      <c r="H187" s="16">
        <f t="shared" si="90"/>
        <v>-0.8309250387213909</v>
      </c>
      <c r="I187" s="16">
        <f t="shared" si="90"/>
        <v>-1.3178037164359437</v>
      </c>
      <c r="J187" s="16">
        <f t="shared" ref="J187:AW187" si="91">J186/$B$3</f>
        <v>0.22246877198613496</v>
      </c>
      <c r="K187" s="17">
        <f t="shared" si="91"/>
        <v>-8.3358845080735988E-2</v>
      </c>
      <c r="L187" s="17">
        <f t="shared" si="91"/>
        <v>-0.48168891129135305</v>
      </c>
      <c r="M187" s="17">
        <f t="shared" si="91"/>
        <v>-0.75812495652394329</v>
      </c>
      <c r="N187" s="17">
        <f t="shared" si="91"/>
        <v>-0.97819316694796143</v>
      </c>
      <c r="O187" s="17">
        <f t="shared" si="91"/>
        <v>-1.0509437630598686</v>
      </c>
      <c r="P187" s="17">
        <f t="shared" si="91"/>
        <v>-0.60307214422136624</v>
      </c>
      <c r="Q187" s="17">
        <f t="shared" si="91"/>
        <v>-1.08679600732804</v>
      </c>
      <c r="R187" s="17">
        <f t="shared" si="91"/>
        <v>0.48635592058980104</v>
      </c>
      <c r="S187" s="17">
        <f t="shared" si="91"/>
        <v>0.18289423528308851</v>
      </c>
      <c r="T187" s="17">
        <f t="shared" si="91"/>
        <v>-0.21235428530483233</v>
      </c>
      <c r="U187" s="17">
        <f t="shared" si="91"/>
        <v>-0.48665177671635607</v>
      </c>
      <c r="V187" s="17">
        <f t="shared" si="91"/>
        <v>-0.70501750397866014</v>
      </c>
      <c r="W187" s="17">
        <f t="shared" si="91"/>
        <v>-0.77720528974805914</v>
      </c>
      <c r="X187" s="17">
        <f t="shared" si="91"/>
        <v>-0.33279847797192674</v>
      </c>
      <c r="Y187" s="17">
        <f t="shared" si="91"/>
        <v>-0.8127801752734134</v>
      </c>
      <c r="Z187" s="17">
        <f t="shared" si="91"/>
        <v>0.81129043097084852</v>
      </c>
      <c r="AA187" s="17">
        <f t="shared" si="91"/>
        <v>0.51074200946704218</v>
      </c>
      <c r="AB187" s="17">
        <f t="shared" si="91"/>
        <v>0.11928791586591307</v>
      </c>
      <c r="AC187" s="17">
        <f t="shared" si="91"/>
        <v>-0.15237629104331482</v>
      </c>
      <c r="AD187" s="17">
        <f t="shared" si="91"/>
        <v>-0.36864568456784857</v>
      </c>
      <c r="AE187" s="17">
        <f t="shared" si="91"/>
        <v>-0.44014046007111174</v>
      </c>
      <c r="AF187" s="17">
        <f t="shared" si="91"/>
        <v>-9.2518585385429718E-16</v>
      </c>
      <c r="AG187" s="17">
        <f t="shared" si="91"/>
        <v>-0.47537382298813902</v>
      </c>
      <c r="AH187" s="17">
        <f t="shared" si="91"/>
        <v>0.56081817437592019</v>
      </c>
      <c r="AI187" s="17">
        <f t="shared" si="91"/>
        <v>0.25802409494579592</v>
      </c>
      <c r="AJ187" s="17">
        <f t="shared" si="91"/>
        <v>-0.13635489170147436</v>
      </c>
      <c r="AK187" s="17">
        <f t="shared" si="91"/>
        <v>-0.41004893751815652</v>
      </c>
      <c r="AL187" s="17">
        <f t="shared" si="91"/>
        <v>-0.62793426725476043</v>
      </c>
      <c r="AM187" s="17">
        <f t="shared" si="91"/>
        <v>-0.69996324223409279</v>
      </c>
      <c r="AN187" s="17">
        <f t="shared" si="91"/>
        <v>-0.25653411104666995</v>
      </c>
      <c r="AO187" s="17">
        <f t="shared" si="91"/>
        <v>-0.73545986416379094</v>
      </c>
      <c r="AP187" s="17">
        <f t="shared" si="91"/>
        <v>0.48635592058980104</v>
      </c>
      <c r="AQ187" s="17">
        <f t="shared" si="91"/>
        <v>0.18289423528308851</v>
      </c>
      <c r="AR187" s="17">
        <f t="shared" si="91"/>
        <v>-0.21235428530483233</v>
      </c>
      <c r="AS187" s="17">
        <f t="shared" si="91"/>
        <v>-0.48665177671635607</v>
      </c>
      <c r="AT187" s="17">
        <f t="shared" si="91"/>
        <v>-0.70501750397866014</v>
      </c>
      <c r="AU187" s="17">
        <f t="shared" si="91"/>
        <v>-0.77720528974805914</v>
      </c>
      <c r="AV187" s="17">
        <f t="shared" si="91"/>
        <v>-0.33279847797192674</v>
      </c>
      <c r="AW187" s="17">
        <f t="shared" si="91"/>
        <v>-0.8127801752734134</v>
      </c>
    </row>
    <row r="188" spans="1:49" s="17" customFormat="1">
      <c r="A188" s="17" t="s">
        <v>13</v>
      </c>
      <c r="B188" s="18">
        <f>B179/B183*100</f>
        <v>100</v>
      </c>
      <c r="C188" s="18">
        <f t="shared" ref="C188:AW188" si="92">C179/C183*100</f>
        <v>80</v>
      </c>
      <c r="D188" s="18">
        <f t="shared" si="92"/>
        <v>60</v>
      </c>
      <c r="E188" s="18">
        <f t="shared" si="92"/>
        <v>49.236000000000004</v>
      </c>
      <c r="F188" s="18">
        <f t="shared" si="92"/>
        <v>42.111999999999988</v>
      </c>
      <c r="G188" s="18">
        <f t="shared" si="92"/>
        <v>40</v>
      </c>
      <c r="H188" s="18">
        <f t="shared" si="92"/>
        <v>55.000000000000007</v>
      </c>
      <c r="I188" s="18">
        <f t="shared" si="92"/>
        <v>39.000000000000007</v>
      </c>
      <c r="J188" s="18">
        <f t="shared" si="92"/>
        <v>117.64705882352942</v>
      </c>
      <c r="K188" s="17">
        <f t="shared" si="92"/>
        <v>94.117647058823536</v>
      </c>
      <c r="L188" s="17">
        <f t="shared" si="92"/>
        <v>70.588235294117638</v>
      </c>
      <c r="M188" s="17">
        <f t="shared" si="92"/>
        <v>57.924705882352946</v>
      </c>
      <c r="N188" s="17">
        <f t="shared" si="92"/>
        <v>49.543529411764695</v>
      </c>
      <c r="O188" s="17">
        <f t="shared" si="92"/>
        <v>47.058823529411768</v>
      </c>
      <c r="P188" s="17">
        <f t="shared" si="92"/>
        <v>64.705882352941174</v>
      </c>
      <c r="Q188" s="17">
        <f t="shared" si="92"/>
        <v>45.882352941176471</v>
      </c>
      <c r="R188" s="17">
        <f t="shared" si="92"/>
        <v>142.85714285714289</v>
      </c>
      <c r="S188" s="17">
        <f t="shared" si="92"/>
        <v>114.28571428571431</v>
      </c>
      <c r="T188" s="17">
        <f t="shared" si="92"/>
        <v>85.714285714285722</v>
      </c>
      <c r="U188" s="17">
        <f t="shared" si="92"/>
        <v>70.337142857142865</v>
      </c>
      <c r="V188" s="17">
        <f t="shared" si="92"/>
        <v>60.159999999999989</v>
      </c>
      <c r="W188" s="17">
        <f t="shared" si="92"/>
        <v>57.142857142857153</v>
      </c>
      <c r="X188" s="17">
        <f t="shared" si="92"/>
        <v>78.571428571428584</v>
      </c>
      <c r="Y188" s="17">
        <f t="shared" si="92"/>
        <v>55.71428571428573</v>
      </c>
      <c r="Z188" s="17">
        <f t="shared" si="92"/>
        <v>181.81818181818181</v>
      </c>
      <c r="AA188" s="17">
        <f t="shared" si="92"/>
        <v>145.45454545454544</v>
      </c>
      <c r="AB188" s="17">
        <f t="shared" si="92"/>
        <v>109.09090909090908</v>
      </c>
      <c r="AC188" s="17">
        <f t="shared" si="92"/>
        <v>89.52</v>
      </c>
      <c r="AD188" s="17">
        <f t="shared" si="92"/>
        <v>76.567272727272695</v>
      </c>
      <c r="AE188" s="17">
        <f t="shared" si="92"/>
        <v>72.72727272727272</v>
      </c>
      <c r="AF188" s="17">
        <f t="shared" si="92"/>
        <v>99.999999999999986</v>
      </c>
      <c r="AG188" s="17">
        <f t="shared" si="92"/>
        <v>70.909090909090907</v>
      </c>
      <c r="AH188" s="17">
        <f t="shared" si="92"/>
        <v>150.94339622641508</v>
      </c>
      <c r="AI188" s="17">
        <f t="shared" si="92"/>
        <v>120.75471698113209</v>
      </c>
      <c r="AJ188" s="17">
        <f t="shared" si="92"/>
        <v>90.566037735849065</v>
      </c>
      <c r="AK188" s="17">
        <f t="shared" si="92"/>
        <v>74.318490566037752</v>
      </c>
      <c r="AL188" s="17">
        <f t="shared" si="92"/>
        <v>63.565283018867916</v>
      </c>
      <c r="AM188" s="17">
        <f t="shared" si="92"/>
        <v>60.377358490566046</v>
      </c>
      <c r="AN188" s="17">
        <f t="shared" si="92"/>
        <v>83.018867924528308</v>
      </c>
      <c r="AO188" s="17">
        <f t="shared" si="92"/>
        <v>58.867924528301899</v>
      </c>
      <c r="AP188" s="17">
        <f t="shared" si="92"/>
        <v>142.85714285714289</v>
      </c>
      <c r="AQ188" s="17">
        <f t="shared" si="92"/>
        <v>114.28571428571431</v>
      </c>
      <c r="AR188" s="17">
        <f t="shared" si="92"/>
        <v>85.714285714285722</v>
      </c>
      <c r="AS188" s="17">
        <f t="shared" si="92"/>
        <v>70.337142857142865</v>
      </c>
      <c r="AT188" s="17">
        <f t="shared" si="92"/>
        <v>60.159999999999989</v>
      </c>
      <c r="AU188" s="17">
        <f t="shared" si="92"/>
        <v>57.142857142857153</v>
      </c>
      <c r="AV188" s="17">
        <f t="shared" si="92"/>
        <v>78.571428571428584</v>
      </c>
      <c r="AW188" s="17">
        <f t="shared" si="92"/>
        <v>55.71428571428573</v>
      </c>
    </row>
    <row r="189" spans="1:49">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1:49">
      <c r="A190" s="2" t="s">
        <v>282</v>
      </c>
    </row>
    <row r="191" spans="1:49">
      <c r="A191" s="7" t="s">
        <v>3</v>
      </c>
      <c r="B191" s="13">
        <v>1</v>
      </c>
      <c r="C191" s="13">
        <v>10</v>
      </c>
      <c r="D191" s="13">
        <v>25</v>
      </c>
    </row>
    <row r="192" spans="1:49">
      <c r="A192" s="7" t="s">
        <v>177</v>
      </c>
      <c r="B192" s="14">
        <f>INDEX(SystemParamValues,MATCH("UnivCredTaperRate",ParamNames,0),MATCH($B$2,SystemNames,0))</f>
        <v>0.65</v>
      </c>
      <c r="C192" s="14">
        <f>INDEX(SystemParamValues,MATCH("UnivCredTaperRate",ParamNames,0),MATCH($B$2,SystemNames,0))</f>
        <v>0.65</v>
      </c>
      <c r="D192" s="14">
        <f>INDEX(SystemParamValues,MATCH("UnivCredTaperRate",ParamNames,0),MATCH($B$2,SystemNames,0))</f>
        <v>0.65</v>
      </c>
    </row>
    <row r="193" spans="1:49">
      <c r="A193" s="7" t="s">
        <v>251</v>
      </c>
      <c r="B193" s="1">
        <f>1</f>
        <v>1</v>
      </c>
      <c r="C193" s="1">
        <f>1</f>
        <v>1</v>
      </c>
      <c r="D193" s="1">
        <f>1</f>
        <v>1</v>
      </c>
    </row>
    <row r="194" spans="1:49">
      <c r="A194" s="7" t="s">
        <v>250</v>
      </c>
      <c r="B194" s="1">
        <f>((1+$B$3)*(1+$B$4))-1</f>
        <v>5.0599999999999978E-2</v>
      </c>
      <c r="C194" s="1">
        <f>((1+$B$3)*(1+$B$4))-1</f>
        <v>5.0599999999999978E-2</v>
      </c>
      <c r="D194" s="1">
        <f>((1+$B$3)*(1+$B$4))-1</f>
        <v>5.0599999999999978E-2</v>
      </c>
    </row>
    <row r="195" spans="1:49">
      <c r="A195" s="7" t="s">
        <v>254</v>
      </c>
      <c r="B195" s="1">
        <f>B193*((1+B194)^B191)</f>
        <v>1.0506</v>
      </c>
      <c r="C195" s="1">
        <f>C193*((1+C194)^C191)</f>
        <v>1.6382265673600411</v>
      </c>
      <c r="D195" s="1">
        <f>D193*((1+D194)^D191)</f>
        <v>3.4350646224686523</v>
      </c>
    </row>
    <row r="196" spans="1:49">
      <c r="A196" s="7" t="s">
        <v>258</v>
      </c>
      <c r="B196" s="1">
        <f>B195</f>
        <v>1.0506</v>
      </c>
      <c r="C196" s="1">
        <f>C195</f>
        <v>1.6382265673600411</v>
      </c>
      <c r="D196" s="1">
        <f>D195</f>
        <v>3.4350646224686523</v>
      </c>
    </row>
    <row r="197" spans="1:49">
      <c r="A197" s="7" t="s">
        <v>253</v>
      </c>
      <c r="B197" s="1">
        <f>1/((1-$B$5)*(1-B192))</f>
        <v>3.5714285714285716</v>
      </c>
      <c r="C197" s="1">
        <f>1/((1-$B$5)*(1-C192))</f>
        <v>3.5714285714285716</v>
      </c>
      <c r="D197" s="1">
        <f>1/((1-$B$5)*(1-D192))</f>
        <v>3.5714285714285716</v>
      </c>
    </row>
    <row r="198" spans="1:49">
      <c r="A198" s="7" t="s">
        <v>11</v>
      </c>
      <c r="B198" s="1">
        <f>((1+$B$3)*(1+$B$4))-1</f>
        <v>5.0599999999999978E-2</v>
      </c>
      <c r="C198" s="1">
        <f>((1+$B$3)*(1+$B$4))-1</f>
        <v>5.0599999999999978E-2</v>
      </c>
      <c r="D198" s="1">
        <f>((1+$B$3)*(1+$B$4))-1</f>
        <v>5.0599999999999978E-2</v>
      </c>
    </row>
    <row r="199" spans="1:49">
      <c r="A199" s="7" t="s">
        <v>255</v>
      </c>
      <c r="B199" s="1">
        <f>B197*((1+B198)^(B191))</f>
        <v>3.7521428571428572</v>
      </c>
      <c r="C199" s="1">
        <f>C197*((1+C198)^(C191))</f>
        <v>5.8508091691430044</v>
      </c>
      <c r="D199" s="1">
        <f>D197*((1+D198)^(D191))</f>
        <v>12.268087937388044</v>
      </c>
    </row>
    <row r="200" spans="1:49">
      <c r="A200" s="7" t="s">
        <v>259</v>
      </c>
      <c r="B200" s="1">
        <f>B199*(1-$B$7*(1-$B$8))</f>
        <v>3.1893214285714286</v>
      </c>
      <c r="C200" s="1">
        <f>C199*(1-$B$7*(1-$B$8))</f>
        <v>4.9731877937715536</v>
      </c>
      <c r="D200" s="1">
        <f>D199*(1-$B$7*(1-$B$8))</f>
        <v>10.427874746779837</v>
      </c>
      <c r="E200" t="s">
        <v>178</v>
      </c>
    </row>
    <row r="201" spans="1:49">
      <c r="A201" s="7" t="s">
        <v>256</v>
      </c>
      <c r="B201" s="1">
        <f>B200/((1+$B$4)^B191)</f>
        <v>3.1267857142857145</v>
      </c>
      <c r="C201" s="1">
        <f>C200/((1+$B$4)^C191)</f>
        <v>4.0797461515803688</v>
      </c>
      <c r="D201" s="1">
        <f>D200/((1+$B$4)^D191)</f>
        <v>6.3561115721645747</v>
      </c>
    </row>
    <row r="202" spans="1:49">
      <c r="A202" s="7" t="s">
        <v>12</v>
      </c>
      <c r="B202" s="1">
        <f>B201^(1/B191)-1</f>
        <v>2.1267857142857145</v>
      </c>
      <c r="C202" s="1">
        <f>C201^(1/C191)-1</f>
        <v>0.15096817199050983</v>
      </c>
      <c r="D202" s="1">
        <f>D201^(1/D191)-1</f>
        <v>7.6781686141433436E-2</v>
      </c>
    </row>
    <row r="203" spans="1:49">
      <c r="A203" s="7" t="s">
        <v>5</v>
      </c>
      <c r="B203" s="1">
        <f>$B$3-B202</f>
        <v>-2.0967857142857147</v>
      </c>
      <c r="C203" s="1">
        <f>$B$3-C202</f>
        <v>-0.12096817199050983</v>
      </c>
      <c r="D203" s="1">
        <f>$B$3-D202</f>
        <v>-4.6781686141433437E-2</v>
      </c>
    </row>
    <row r="204" spans="1:49" s="17" customFormat="1">
      <c r="A204" s="17" t="s">
        <v>6</v>
      </c>
      <c r="B204" s="16">
        <f>B203/$B$3</f>
        <v>-69.892857142857153</v>
      </c>
      <c r="C204" s="16">
        <f>C203/$B$3</f>
        <v>-4.0322723996836611</v>
      </c>
      <c r="D204" s="16">
        <f>D203/$B$3</f>
        <v>-1.5593895380477814</v>
      </c>
      <c r="E204" s="16"/>
      <c r="F204" s="16"/>
      <c r="G204" s="16"/>
      <c r="H204" s="16"/>
      <c r="I204" s="16"/>
      <c r="J204" s="16"/>
    </row>
    <row r="205" spans="1:49" s="17" customFormat="1">
      <c r="A205" s="17" t="s">
        <v>13</v>
      </c>
      <c r="B205" s="18">
        <f>B196/B200*100</f>
        <v>32.941176470588232</v>
      </c>
      <c r="C205" s="18">
        <f>C196/C200*100</f>
        <v>32.941176470588232</v>
      </c>
      <c r="D205" s="18">
        <f>D196/D200*100</f>
        <v>32.941176470588232</v>
      </c>
      <c r="E205" s="18"/>
      <c r="F205" s="18"/>
      <c r="G205" s="18"/>
      <c r="H205" s="18"/>
      <c r="I205" s="18"/>
      <c r="J205" s="18"/>
    </row>
    <row r="207" spans="1:49">
      <c r="A207" s="2" t="s">
        <v>286</v>
      </c>
    </row>
    <row r="208" spans="1:49">
      <c r="A208" s="7" t="s">
        <v>266</v>
      </c>
      <c r="B208" s="2" t="s">
        <v>73</v>
      </c>
      <c r="C208" s="2" t="s">
        <v>74</v>
      </c>
      <c r="D208" s="2" t="s">
        <v>75</v>
      </c>
      <c r="E208" s="2" t="s">
        <v>76</v>
      </c>
      <c r="F208" s="2" t="s">
        <v>77</v>
      </c>
      <c r="G208" s="2" t="s">
        <v>78</v>
      </c>
      <c r="H208" s="2" t="s">
        <v>79</v>
      </c>
      <c r="I208" s="2" t="s">
        <v>32</v>
      </c>
      <c r="J208" s="2" t="s">
        <v>73</v>
      </c>
      <c r="K208" s="2" t="s">
        <v>74</v>
      </c>
      <c r="L208" s="2" t="s">
        <v>75</v>
      </c>
      <c r="M208" s="2" t="s">
        <v>76</v>
      </c>
      <c r="N208" s="2" t="s">
        <v>77</v>
      </c>
      <c r="O208" s="2" t="s">
        <v>78</v>
      </c>
      <c r="P208" s="2" t="s">
        <v>79</v>
      </c>
      <c r="Q208" s="2" t="s">
        <v>32</v>
      </c>
      <c r="R208" s="2" t="s">
        <v>73</v>
      </c>
      <c r="S208" s="2" t="s">
        <v>74</v>
      </c>
      <c r="T208" s="2" t="s">
        <v>75</v>
      </c>
      <c r="U208" s="2" t="s">
        <v>76</v>
      </c>
      <c r="V208" s="2" t="s">
        <v>77</v>
      </c>
      <c r="W208" s="2" t="s">
        <v>78</v>
      </c>
      <c r="X208" s="2" t="s">
        <v>79</v>
      </c>
      <c r="Y208" s="2" t="s">
        <v>32</v>
      </c>
      <c r="Z208" s="2" t="s">
        <v>73</v>
      </c>
      <c r="AA208" s="2" t="s">
        <v>74</v>
      </c>
      <c r="AB208" s="2" t="s">
        <v>75</v>
      </c>
      <c r="AC208" s="2" t="s">
        <v>76</v>
      </c>
      <c r="AD208" s="2" t="s">
        <v>77</v>
      </c>
      <c r="AE208" s="2" t="s">
        <v>78</v>
      </c>
      <c r="AF208" s="2" t="s">
        <v>79</v>
      </c>
      <c r="AG208" s="2" t="s">
        <v>32</v>
      </c>
      <c r="AH208" s="2" t="s">
        <v>73</v>
      </c>
      <c r="AI208" s="2" t="s">
        <v>74</v>
      </c>
      <c r="AJ208" s="2" t="s">
        <v>75</v>
      </c>
      <c r="AK208" s="2" t="s">
        <v>76</v>
      </c>
      <c r="AL208" s="2" t="s">
        <v>77</v>
      </c>
      <c r="AM208" s="2" t="s">
        <v>78</v>
      </c>
      <c r="AN208" s="2" t="s">
        <v>79</v>
      </c>
      <c r="AO208" s="2" t="s">
        <v>32</v>
      </c>
      <c r="AP208" s="2" t="s">
        <v>73</v>
      </c>
      <c r="AQ208" s="2" t="s">
        <v>74</v>
      </c>
      <c r="AR208" s="2" t="s">
        <v>75</v>
      </c>
      <c r="AS208" s="2" t="s">
        <v>76</v>
      </c>
      <c r="AT208" s="2" t="s">
        <v>77</v>
      </c>
      <c r="AU208" s="2" t="s">
        <v>78</v>
      </c>
      <c r="AV208" s="2" t="s">
        <v>79</v>
      </c>
      <c r="AW208" s="2" t="s">
        <v>32</v>
      </c>
    </row>
    <row r="209" spans="1:49">
      <c r="A209" s="7" t="s">
        <v>267</v>
      </c>
      <c r="B209" s="2" t="s">
        <v>73</v>
      </c>
      <c r="C209" s="2" t="s">
        <v>73</v>
      </c>
      <c r="D209" s="2" t="s">
        <v>73</v>
      </c>
      <c r="E209" s="2" t="s">
        <v>73</v>
      </c>
      <c r="F209" s="2" t="s">
        <v>73</v>
      </c>
      <c r="G209" s="2" t="s">
        <v>73</v>
      </c>
      <c r="H209" s="2" t="s">
        <v>73</v>
      </c>
      <c r="I209" s="2" t="s">
        <v>73</v>
      </c>
      <c r="J209" s="2" t="s">
        <v>74</v>
      </c>
      <c r="K209" s="2" t="s">
        <v>74</v>
      </c>
      <c r="L209" s="2" t="s">
        <v>74</v>
      </c>
      <c r="M209" s="2" t="s">
        <v>74</v>
      </c>
      <c r="N209" s="2" t="s">
        <v>74</v>
      </c>
      <c r="O209" s="2" t="s">
        <v>74</v>
      </c>
      <c r="P209" s="2" t="s">
        <v>74</v>
      </c>
      <c r="Q209" s="2" t="s">
        <v>74</v>
      </c>
      <c r="R209" s="2" t="s">
        <v>75</v>
      </c>
      <c r="S209" s="2" t="s">
        <v>75</v>
      </c>
      <c r="T209" s="2" t="s">
        <v>75</v>
      </c>
      <c r="U209" s="2" t="s">
        <v>75</v>
      </c>
      <c r="V209" s="2" t="s">
        <v>75</v>
      </c>
      <c r="W209" s="2" t="s">
        <v>75</v>
      </c>
      <c r="X209" s="2" t="s">
        <v>75</v>
      </c>
      <c r="Y209" s="2" t="s">
        <v>75</v>
      </c>
      <c r="Z209" s="2" t="s">
        <v>78</v>
      </c>
      <c r="AA209" s="2" t="s">
        <v>78</v>
      </c>
      <c r="AB209" s="2" t="s">
        <v>78</v>
      </c>
      <c r="AC209" s="2" t="s">
        <v>78</v>
      </c>
      <c r="AD209" s="2" t="s">
        <v>78</v>
      </c>
      <c r="AE209" s="2" t="s">
        <v>78</v>
      </c>
      <c r="AF209" s="2" t="s">
        <v>78</v>
      </c>
      <c r="AG209" s="2" t="s">
        <v>78</v>
      </c>
      <c r="AH209" s="2" t="s">
        <v>79</v>
      </c>
      <c r="AI209" s="2" t="s">
        <v>79</v>
      </c>
      <c r="AJ209" s="2" t="s">
        <v>79</v>
      </c>
      <c r="AK209" s="2" t="s">
        <v>79</v>
      </c>
      <c r="AL209" s="2" t="s">
        <v>79</v>
      </c>
      <c r="AM209" s="2" t="s">
        <v>79</v>
      </c>
      <c r="AN209" s="2" t="s">
        <v>79</v>
      </c>
      <c r="AO209" s="2" t="s">
        <v>79</v>
      </c>
      <c r="AP209" s="2" t="s">
        <v>31</v>
      </c>
      <c r="AQ209" s="2" t="s">
        <v>31</v>
      </c>
      <c r="AR209" s="2" t="s">
        <v>31</v>
      </c>
      <c r="AS209" s="2" t="s">
        <v>31</v>
      </c>
      <c r="AT209" s="2" t="s">
        <v>31</v>
      </c>
      <c r="AU209" s="2" t="s">
        <v>31</v>
      </c>
      <c r="AV209" s="2" t="s">
        <v>31</v>
      </c>
      <c r="AW209" s="2" t="s">
        <v>31</v>
      </c>
    </row>
    <row r="210" spans="1:49">
      <c r="A210" s="7" t="s">
        <v>260</v>
      </c>
      <c r="B210" s="40">
        <v>0</v>
      </c>
      <c r="C210" s="14">
        <f>INDEX(SystemParamValues,MATCH("BasicRate",ParamNames,0),MATCH($B$2,SystemNames,0))</f>
        <v>0.2</v>
      </c>
      <c r="D210" s="14">
        <f>INDEX(SystemParamValues,MATCH("HigherRate",ParamNames,0),MATCH($B$2,SystemNames,0))</f>
        <v>0.4</v>
      </c>
      <c r="E210" s="14">
        <f>INDEX(SystemParamValues,MATCH("MTROnCBTaper1Kid",ParamNames,0),MATCH($B$2,SystemNames,0))</f>
        <v>0.50763999999999998</v>
      </c>
      <c r="F210" s="14">
        <f>INDEX(SystemParamValues,MATCH("MTROnCBTaper2Kids",ParamNames,0),MATCH($B$2,SystemNames,0))</f>
        <v>0.57888000000000006</v>
      </c>
      <c r="G210" s="14">
        <f>INDEX(SystemParamValues,MATCH("MTROnPATaper",ParamNames,0),MATCH($B$2,SystemNames,0))</f>
        <v>0.6</v>
      </c>
      <c r="H210" s="14">
        <f>INDEX(SystemParamValues,MATCH("AdditionalRate",ParamNames,0),MATCH($B$2,SystemNames,0))</f>
        <v>0.45</v>
      </c>
      <c r="I210" s="14">
        <f>INDEX(SystemParamValues,MATCH("BasicRate",ParamNames,0),MATCH($B$2,SystemNames,0))+INDEX(SystemParamValues,MATCH("TaxCredTaperRate",ParamNames,0),MATCH($B$2,SystemNames,0))</f>
        <v>0.61</v>
      </c>
      <c r="J210" s="40">
        <v>0</v>
      </c>
      <c r="K210" s="14">
        <f>INDEX(SystemParamValues,MATCH("BasicRate",ParamNames,0),MATCH($B$2,SystemNames,0))</f>
        <v>0.2</v>
      </c>
      <c r="L210" s="14">
        <f>INDEX(SystemParamValues,MATCH("HigherRate",ParamNames,0),MATCH($B$2,SystemNames,0))</f>
        <v>0.4</v>
      </c>
      <c r="M210" s="14">
        <f>INDEX(SystemParamValues,MATCH("MTROnCBTaper1Kid",ParamNames,0),MATCH($B$2,SystemNames,0))</f>
        <v>0.50763999999999998</v>
      </c>
      <c r="N210" s="14">
        <f>INDEX(SystemParamValues,MATCH("MTROnCBTaper2Kids",ParamNames,0),MATCH($B$2,SystemNames,0))</f>
        <v>0.57888000000000006</v>
      </c>
      <c r="O210" s="14">
        <f>INDEX(SystemParamValues,MATCH("MTROnPATaper",ParamNames,0),MATCH($B$2,SystemNames,0))</f>
        <v>0.6</v>
      </c>
      <c r="P210" s="14">
        <f>INDEX(SystemParamValues,MATCH("AdditionalRate",ParamNames,0),MATCH($B$2,SystemNames,0))</f>
        <v>0.45</v>
      </c>
      <c r="Q210" s="14">
        <f>INDEX(SystemParamValues,MATCH("BasicRate",ParamNames,0),MATCH($B$2,SystemNames,0))+INDEX(SystemParamValues,MATCH("TaxCredTaperRate",ParamNames,0),MATCH($B$2,SystemNames,0))</f>
        <v>0.61</v>
      </c>
      <c r="R210" s="40">
        <v>0</v>
      </c>
      <c r="S210" s="14">
        <f>INDEX(SystemParamValues,MATCH("BasicRate",ParamNames,0),MATCH($B$2,SystemNames,0))</f>
        <v>0.2</v>
      </c>
      <c r="T210" s="14">
        <f>INDEX(SystemParamValues,MATCH("HigherRate",ParamNames,0),MATCH($B$2,SystemNames,0))</f>
        <v>0.4</v>
      </c>
      <c r="U210" s="14">
        <f>INDEX(SystemParamValues,MATCH("MTROnCBTaper1Kid",ParamNames,0),MATCH($B$2,SystemNames,0))</f>
        <v>0.50763999999999998</v>
      </c>
      <c r="V210" s="14">
        <f>INDEX(SystemParamValues,MATCH("MTROnCBTaper2Kids",ParamNames,0),MATCH($B$2,SystemNames,0))</f>
        <v>0.57888000000000006</v>
      </c>
      <c r="W210" s="14">
        <f>INDEX(SystemParamValues,MATCH("MTROnPATaper",ParamNames,0),MATCH($B$2,SystemNames,0))</f>
        <v>0.6</v>
      </c>
      <c r="X210" s="14">
        <f>INDEX(SystemParamValues,MATCH("AdditionalRate",ParamNames,0),MATCH($B$2,SystemNames,0))</f>
        <v>0.45</v>
      </c>
      <c r="Y210" s="14">
        <f>INDEX(SystemParamValues,MATCH("BasicRate",ParamNames,0),MATCH($B$2,SystemNames,0))+INDEX(SystemParamValues,MATCH("TaxCredTaperRate",ParamNames,0),MATCH($B$2,SystemNames,0))</f>
        <v>0.61</v>
      </c>
      <c r="Z210" s="40">
        <v>0</v>
      </c>
      <c r="AA210" s="14">
        <f>INDEX(SystemParamValues,MATCH("BasicRate",ParamNames,0),MATCH($B$2,SystemNames,0))</f>
        <v>0.2</v>
      </c>
      <c r="AB210" s="14">
        <f>INDEX(SystemParamValues,MATCH("HigherRate",ParamNames,0),MATCH($B$2,SystemNames,0))</f>
        <v>0.4</v>
      </c>
      <c r="AC210" s="14">
        <f>INDEX(SystemParamValues,MATCH("MTROnCBTaper1Kid",ParamNames,0),MATCH($B$2,SystemNames,0))</f>
        <v>0.50763999999999998</v>
      </c>
      <c r="AD210" s="14">
        <f>INDEX(SystemParamValues,MATCH("MTROnCBTaper2Kids",ParamNames,0),MATCH($B$2,SystemNames,0))</f>
        <v>0.57888000000000006</v>
      </c>
      <c r="AE210" s="14">
        <f>INDEX(SystemParamValues,MATCH("MTROnPATaper",ParamNames,0),MATCH($B$2,SystemNames,0))</f>
        <v>0.6</v>
      </c>
      <c r="AF210" s="14">
        <f>INDEX(SystemParamValues,MATCH("AdditionalRate",ParamNames,0),MATCH($B$2,SystemNames,0))</f>
        <v>0.45</v>
      </c>
      <c r="AG210" s="14">
        <f>INDEX(SystemParamValues,MATCH("BasicRate",ParamNames,0),MATCH($B$2,SystemNames,0))+INDEX(SystemParamValues,MATCH("TaxCredTaperRate",ParamNames,0),MATCH($B$2,SystemNames,0))</f>
        <v>0.61</v>
      </c>
      <c r="AH210" s="40">
        <v>0</v>
      </c>
      <c r="AI210" s="14">
        <f>INDEX(SystemParamValues,MATCH("BasicRate",ParamNames,0),MATCH($B$2,SystemNames,0))</f>
        <v>0.2</v>
      </c>
      <c r="AJ210" s="14">
        <f>INDEX(SystemParamValues,MATCH("HigherRate",ParamNames,0),MATCH($B$2,SystemNames,0))</f>
        <v>0.4</v>
      </c>
      <c r="AK210" s="14">
        <f>INDEX(SystemParamValues,MATCH("MTROnCBTaper1Kid",ParamNames,0),MATCH($B$2,SystemNames,0))</f>
        <v>0.50763999999999998</v>
      </c>
      <c r="AL210" s="14">
        <f>INDEX(SystemParamValues,MATCH("MTROnCBTaper2Kids",ParamNames,0),MATCH($B$2,SystemNames,0))</f>
        <v>0.57888000000000006</v>
      </c>
      <c r="AM210" s="14">
        <f>INDEX(SystemParamValues,MATCH("MTROnPATaper",ParamNames,0),MATCH($B$2,SystemNames,0))</f>
        <v>0.6</v>
      </c>
      <c r="AN210" s="14">
        <f>INDEX(SystemParamValues,MATCH("AdditionalRate",ParamNames,0),MATCH($B$2,SystemNames,0))</f>
        <v>0.45</v>
      </c>
      <c r="AO210" s="14">
        <f>INDEX(SystemParamValues,MATCH("BasicRate",ParamNames,0),MATCH($B$2,SystemNames,0))+INDEX(SystemParamValues,MATCH("TaxCredTaperRate",ParamNames,0),MATCH($B$2,SystemNames,0))</f>
        <v>0.61</v>
      </c>
      <c r="AP210" s="40">
        <v>0</v>
      </c>
      <c r="AQ210" s="14">
        <f>INDEX(SystemParamValues,MATCH("BasicRate",ParamNames,0),MATCH($B$2,SystemNames,0))</f>
        <v>0.2</v>
      </c>
      <c r="AR210" s="14">
        <f>INDEX(SystemParamValues,MATCH("HigherRate",ParamNames,0),MATCH($B$2,SystemNames,0))</f>
        <v>0.4</v>
      </c>
      <c r="AS210" s="14">
        <f>INDEX(SystemParamValues,MATCH("MTROnCBTaper1Kid",ParamNames,0),MATCH($B$2,SystemNames,0))</f>
        <v>0.50763999999999998</v>
      </c>
      <c r="AT210" s="14">
        <f>INDEX(SystemParamValues,MATCH("MTROnCBTaper2Kids",ParamNames,0),MATCH($B$2,SystemNames,0))</f>
        <v>0.57888000000000006</v>
      </c>
      <c r="AU210" s="14">
        <f>INDEX(SystemParamValues,MATCH("MTROnPATaper",ParamNames,0),MATCH($B$2,SystemNames,0))</f>
        <v>0.6</v>
      </c>
      <c r="AV210" s="14">
        <f>INDEX(SystemParamValues,MATCH("AdditionalRate",ParamNames,0),MATCH($B$2,SystemNames,0))</f>
        <v>0.45</v>
      </c>
      <c r="AW210" s="14">
        <f>INDEX(SystemParamValues,MATCH("BasicRate",ParamNames,0),MATCH($B$2,SystemNames,0))+INDEX(SystemParamValues,MATCH("TaxCredTaperRate",ParamNames,0),MATCH($B$2,SystemNames,0))</f>
        <v>0.61</v>
      </c>
    </row>
    <row r="211" spans="1:49">
      <c r="A211" s="7" t="s">
        <v>10</v>
      </c>
      <c r="B211" s="14">
        <v>0</v>
      </c>
      <c r="C211" s="14">
        <v>0</v>
      </c>
      <c r="D211" s="14">
        <v>0</v>
      </c>
      <c r="E211" s="14">
        <v>0</v>
      </c>
      <c r="F211" s="14">
        <v>0</v>
      </c>
      <c r="G211" s="14">
        <v>0</v>
      </c>
      <c r="H211" s="14">
        <v>0</v>
      </c>
      <c r="I211" s="14">
        <v>0</v>
      </c>
      <c r="J211" s="14">
        <f>INDEX(SystemParamValues,MATCH("BasicRate",ParamNames,0),MATCH($B$2,SystemNames,0))</f>
        <v>0.2</v>
      </c>
      <c r="K211" s="14">
        <f>INDEX(SystemParamValues,MATCH("BasicRate",ParamNames,0),MATCH($B$2,SystemNames,0))</f>
        <v>0.2</v>
      </c>
      <c r="L211" s="14">
        <f t="shared" ref="L211:Q211" si="93">INDEX(SystemParamValues,MATCH("BasicRate",ParamNames,0),MATCH($B$2,SystemNames,0))</f>
        <v>0.2</v>
      </c>
      <c r="M211" s="14">
        <f t="shared" si="93"/>
        <v>0.2</v>
      </c>
      <c r="N211" s="14">
        <f t="shared" si="93"/>
        <v>0.2</v>
      </c>
      <c r="O211" s="14">
        <f t="shared" si="93"/>
        <v>0.2</v>
      </c>
      <c r="P211" s="14">
        <f t="shared" si="93"/>
        <v>0.2</v>
      </c>
      <c r="Q211" s="14">
        <f t="shared" si="93"/>
        <v>0.2</v>
      </c>
      <c r="R211" s="14">
        <f>INDEX(SystemParamValues,MATCH("HigherRate",ParamNames,0),MATCH($B$2,SystemNames,0))</f>
        <v>0.4</v>
      </c>
      <c r="S211" s="14">
        <f>INDEX(SystemParamValues,MATCH("HigherRate",ParamNames,0),MATCH($B$2,SystemNames,0))</f>
        <v>0.4</v>
      </c>
      <c r="T211" s="14">
        <f>INDEX(SystemParamValues,MATCH("HigherRate",ParamNames,0),MATCH($B$2,SystemNames,0))</f>
        <v>0.4</v>
      </c>
      <c r="U211" s="14">
        <f>INDEX(SystemParamValues,MATCH("HigherRate",ParamNames,0),MATCH($B$2,SystemNames,0))</f>
        <v>0.4</v>
      </c>
      <c r="V211" s="14">
        <f>INDEX(SystemParamValues,MATCH("HigherRate",ParamNames,0),MATCH($B$2,SystemNames,0))</f>
        <v>0.4</v>
      </c>
      <c r="W211" s="14">
        <f>INDEX(SystemParamValues,MATCH("HigherRate",ParamNames,0),MATCH($B$2,SystemNames,0))</f>
        <v>0.4</v>
      </c>
      <c r="X211" s="14">
        <f>INDEX(SystemParamValues,MATCH("HigherRate",ParamNames,0),MATCH($B$2,SystemNames,0))</f>
        <v>0.4</v>
      </c>
      <c r="Y211" s="14">
        <f>INDEX(SystemParamValues,MATCH("HigherRate",ParamNames,0),MATCH($B$2,SystemNames,0))</f>
        <v>0.4</v>
      </c>
      <c r="Z211" s="14">
        <f>INDEX(SystemParamValues,MATCH("MTROnPATaper",ParamNames,0),MATCH($B$2,SystemNames,0))</f>
        <v>0.6</v>
      </c>
      <c r="AA211" s="14">
        <f>INDEX(SystemParamValues,MATCH("MTROnPATaper",ParamNames,0),MATCH($B$2,SystemNames,0))</f>
        <v>0.6</v>
      </c>
      <c r="AB211" s="14">
        <f>INDEX(SystemParamValues,MATCH("MTROnPATaper",ParamNames,0),MATCH($B$2,SystemNames,0))</f>
        <v>0.6</v>
      </c>
      <c r="AC211" s="14">
        <f>INDEX(SystemParamValues,MATCH("MTROnPATaper",ParamNames,0),MATCH($B$2,SystemNames,0))</f>
        <v>0.6</v>
      </c>
      <c r="AD211" s="14">
        <f>INDEX(SystemParamValues,MATCH("MTROnPATaper",ParamNames,0),MATCH($B$2,SystemNames,0))</f>
        <v>0.6</v>
      </c>
      <c r="AE211" s="14">
        <f>INDEX(SystemParamValues,MATCH("MTROnPATaper",ParamNames,0),MATCH($B$2,SystemNames,0))</f>
        <v>0.6</v>
      </c>
      <c r="AF211" s="14">
        <f>INDEX(SystemParamValues,MATCH("MTROnPATaper",ParamNames,0),MATCH($B$2,SystemNames,0))</f>
        <v>0.6</v>
      </c>
      <c r="AG211" s="14">
        <f>INDEX(SystemParamValues,MATCH("MTROnPATaper",ParamNames,0),MATCH($B$2,SystemNames,0))</f>
        <v>0.6</v>
      </c>
      <c r="AH211" s="14">
        <f t="shared" ref="AH211:AM211" si="94">INDEX(SystemParamValues,MATCH("AdditionalRate",ParamNames,0),MATCH($B$2,SystemNames,0))</f>
        <v>0.45</v>
      </c>
      <c r="AI211" s="14">
        <f t="shared" si="94"/>
        <v>0.45</v>
      </c>
      <c r="AJ211" s="14">
        <f t="shared" si="94"/>
        <v>0.45</v>
      </c>
      <c r="AK211" s="14">
        <f t="shared" si="94"/>
        <v>0.45</v>
      </c>
      <c r="AL211" s="14">
        <f t="shared" si="94"/>
        <v>0.45</v>
      </c>
      <c r="AM211" s="14">
        <f t="shared" si="94"/>
        <v>0.45</v>
      </c>
      <c r="AN211" s="14">
        <f>INDEX(SystemParamValues,MATCH("AdditionalRate",ParamNames,0),MATCH($B$2,SystemNames,0))</f>
        <v>0.45</v>
      </c>
      <c r="AO211" s="14">
        <f>INDEX(SystemParamValues,MATCH("AdditionalRate",ParamNames,0),MATCH($B$2,SystemNames,0))</f>
        <v>0.45</v>
      </c>
      <c r="AP211" s="14">
        <f t="shared" ref="AP211:AW211" si="95">INDEX(SystemParamValues,MATCH("PensCredTaperRate",ParamNames,0),MATCH($B$2,SystemNames,0))</f>
        <v>0.4</v>
      </c>
      <c r="AQ211" s="14">
        <f t="shared" si="95"/>
        <v>0.4</v>
      </c>
      <c r="AR211" s="14">
        <f t="shared" si="95"/>
        <v>0.4</v>
      </c>
      <c r="AS211" s="14">
        <f t="shared" si="95"/>
        <v>0.4</v>
      </c>
      <c r="AT211" s="14">
        <f t="shared" si="95"/>
        <v>0.4</v>
      </c>
      <c r="AU211" s="14">
        <f t="shared" si="95"/>
        <v>0.4</v>
      </c>
      <c r="AV211" s="14">
        <f t="shared" si="95"/>
        <v>0.4</v>
      </c>
      <c r="AW211" s="14">
        <f t="shared" si="95"/>
        <v>0.4</v>
      </c>
    </row>
    <row r="212" spans="1:49">
      <c r="A212" s="7" t="s">
        <v>180</v>
      </c>
      <c r="B212" s="40">
        <v>0.6</v>
      </c>
      <c r="C212" s="40">
        <v>0.6</v>
      </c>
      <c r="D212" s="40">
        <v>0.6</v>
      </c>
      <c r="E212" s="40">
        <v>0.6</v>
      </c>
      <c r="F212" s="40">
        <v>0.6</v>
      </c>
      <c r="G212" s="40">
        <v>0.6</v>
      </c>
      <c r="H212" s="40">
        <v>0.6</v>
      </c>
      <c r="I212" s="40">
        <v>0.6</v>
      </c>
      <c r="J212" s="40">
        <v>0.6</v>
      </c>
      <c r="K212" s="40">
        <v>0.6</v>
      </c>
      <c r="L212" s="40">
        <v>0.6</v>
      </c>
      <c r="M212" s="40">
        <v>0.6</v>
      </c>
      <c r="N212" s="40">
        <v>0.6</v>
      </c>
      <c r="O212" s="40">
        <v>0.6</v>
      </c>
      <c r="P212" s="40">
        <v>0.6</v>
      </c>
      <c r="Q212" s="40">
        <v>0.6</v>
      </c>
      <c r="R212" s="40">
        <v>0.6</v>
      </c>
      <c r="S212" s="40">
        <v>0.6</v>
      </c>
      <c r="T212" s="40">
        <v>0.6</v>
      </c>
      <c r="U212" s="40">
        <v>0.6</v>
      </c>
      <c r="V212" s="40">
        <v>0.6</v>
      </c>
      <c r="W212" s="40">
        <v>0.6</v>
      </c>
      <c r="X212" s="40">
        <v>0.6</v>
      </c>
      <c r="Y212" s="40">
        <v>0.6</v>
      </c>
      <c r="Z212" s="40">
        <v>0.6</v>
      </c>
      <c r="AA212" s="40">
        <v>0.6</v>
      </c>
      <c r="AB212" s="40">
        <v>0.6</v>
      </c>
      <c r="AC212" s="40">
        <v>0.6</v>
      </c>
      <c r="AD212" s="40">
        <v>0.6</v>
      </c>
      <c r="AE212" s="40">
        <v>0.6</v>
      </c>
      <c r="AF212" s="40">
        <v>0.6</v>
      </c>
      <c r="AG212" s="40">
        <v>0.6</v>
      </c>
      <c r="AH212" s="40">
        <v>0.6</v>
      </c>
      <c r="AI212" s="40">
        <v>0.6</v>
      </c>
      <c r="AJ212" s="40">
        <v>0.6</v>
      </c>
      <c r="AK212" s="40">
        <v>0.6</v>
      </c>
      <c r="AL212" s="40">
        <v>0.6</v>
      </c>
      <c r="AM212" s="40">
        <v>0.6</v>
      </c>
      <c r="AN212" s="40">
        <v>0.6</v>
      </c>
      <c r="AO212" s="40">
        <v>0.6</v>
      </c>
      <c r="AP212" s="40">
        <v>0.6</v>
      </c>
      <c r="AQ212" s="40">
        <v>0.6</v>
      </c>
      <c r="AR212" s="40">
        <v>0.6</v>
      </c>
      <c r="AS212" s="40">
        <v>0.6</v>
      </c>
      <c r="AT212" s="40">
        <v>0.6</v>
      </c>
      <c r="AU212" s="40">
        <v>0.6</v>
      </c>
      <c r="AV212" s="40">
        <v>0.6</v>
      </c>
      <c r="AW212" s="40">
        <v>0.6</v>
      </c>
    </row>
    <row r="213" spans="1:49">
      <c r="A213" s="7" t="s">
        <v>3</v>
      </c>
      <c r="B213" s="14">
        <v>1</v>
      </c>
      <c r="C213" s="14">
        <v>1</v>
      </c>
      <c r="D213" s="14">
        <v>1</v>
      </c>
      <c r="E213" s="14">
        <v>1</v>
      </c>
      <c r="F213" s="14">
        <v>1</v>
      </c>
      <c r="G213" s="14">
        <v>1</v>
      </c>
      <c r="H213" s="14">
        <v>1</v>
      </c>
      <c r="I213" s="14">
        <v>1</v>
      </c>
      <c r="J213" s="14">
        <v>1</v>
      </c>
      <c r="K213" s="14">
        <v>1</v>
      </c>
      <c r="L213" s="14">
        <v>1</v>
      </c>
      <c r="M213" s="14">
        <v>1</v>
      </c>
      <c r="N213" s="14">
        <v>1</v>
      </c>
      <c r="O213" s="14">
        <v>1</v>
      </c>
      <c r="P213" s="14">
        <v>1</v>
      </c>
      <c r="Q213" s="14">
        <v>1</v>
      </c>
      <c r="R213" s="14">
        <v>1</v>
      </c>
      <c r="S213" s="14">
        <v>1</v>
      </c>
      <c r="T213" s="14">
        <v>1</v>
      </c>
      <c r="U213" s="14">
        <v>1</v>
      </c>
      <c r="V213" s="14">
        <v>1</v>
      </c>
      <c r="W213" s="14">
        <v>1</v>
      </c>
      <c r="X213" s="14">
        <v>1</v>
      </c>
      <c r="Y213" s="14">
        <v>1</v>
      </c>
      <c r="Z213" s="14">
        <v>1</v>
      </c>
      <c r="AA213" s="14">
        <v>1</v>
      </c>
      <c r="AB213" s="14">
        <v>1</v>
      </c>
      <c r="AC213" s="14">
        <v>1</v>
      </c>
      <c r="AD213" s="14">
        <v>1</v>
      </c>
      <c r="AE213" s="14">
        <v>1</v>
      </c>
      <c r="AF213" s="14">
        <v>1</v>
      </c>
      <c r="AG213" s="14">
        <v>1</v>
      </c>
      <c r="AH213" s="14">
        <v>1</v>
      </c>
      <c r="AI213" s="14">
        <v>1</v>
      </c>
      <c r="AJ213" s="14">
        <v>1</v>
      </c>
      <c r="AK213" s="14">
        <v>1</v>
      </c>
      <c r="AL213" s="14">
        <v>1</v>
      </c>
      <c r="AM213" s="14">
        <v>1</v>
      </c>
      <c r="AN213" s="14">
        <v>1</v>
      </c>
      <c r="AO213" s="14">
        <v>1</v>
      </c>
      <c r="AP213" s="14">
        <v>1</v>
      </c>
      <c r="AQ213" s="14">
        <v>1</v>
      </c>
      <c r="AR213" s="14">
        <v>1</v>
      </c>
      <c r="AS213" s="14">
        <v>1</v>
      </c>
      <c r="AT213" s="14">
        <v>1</v>
      </c>
      <c r="AU213" s="14">
        <v>1</v>
      </c>
      <c r="AV213" s="14">
        <v>1</v>
      </c>
      <c r="AW213" s="14">
        <v>1</v>
      </c>
    </row>
    <row r="214" spans="1:49">
      <c r="A214" s="7" t="s">
        <v>251</v>
      </c>
      <c r="B214" s="1">
        <f>1</f>
        <v>1</v>
      </c>
      <c r="C214" s="1">
        <f>1</f>
        <v>1</v>
      </c>
      <c r="D214" s="1">
        <f>1</f>
        <v>1</v>
      </c>
      <c r="E214" s="1">
        <f>1</f>
        <v>1</v>
      </c>
      <c r="F214" s="1">
        <f>1</f>
        <v>1</v>
      </c>
      <c r="G214" s="1">
        <f>1</f>
        <v>1</v>
      </c>
      <c r="H214" s="1">
        <f>1</f>
        <v>1</v>
      </c>
      <c r="I214" s="1">
        <f>1</f>
        <v>1</v>
      </c>
      <c r="J214" s="1">
        <f>1</f>
        <v>1</v>
      </c>
      <c r="K214" s="1">
        <f>1</f>
        <v>1</v>
      </c>
      <c r="L214" s="1">
        <f>1</f>
        <v>1</v>
      </c>
      <c r="M214" s="1">
        <f>1</f>
        <v>1</v>
      </c>
      <c r="N214" s="1">
        <f>1</f>
        <v>1</v>
      </c>
      <c r="O214" s="1">
        <f>1</f>
        <v>1</v>
      </c>
      <c r="P214" s="1">
        <f>1</f>
        <v>1</v>
      </c>
      <c r="Q214" s="1">
        <f>1</f>
        <v>1</v>
      </c>
      <c r="R214" s="1">
        <f>1</f>
        <v>1</v>
      </c>
      <c r="S214" s="1">
        <f>1</f>
        <v>1</v>
      </c>
      <c r="T214" s="1">
        <f>1</f>
        <v>1</v>
      </c>
      <c r="U214" s="1">
        <f>1</f>
        <v>1</v>
      </c>
      <c r="V214" s="1">
        <f>1</f>
        <v>1</v>
      </c>
      <c r="W214" s="1">
        <f>1</f>
        <v>1</v>
      </c>
      <c r="X214" s="1">
        <f>1</f>
        <v>1</v>
      </c>
      <c r="Y214" s="1">
        <f>1</f>
        <v>1</v>
      </c>
      <c r="Z214" s="1">
        <f>1</f>
        <v>1</v>
      </c>
      <c r="AA214" s="1">
        <f>1</f>
        <v>1</v>
      </c>
      <c r="AB214" s="1">
        <f>1</f>
        <v>1</v>
      </c>
      <c r="AC214" s="1">
        <f>1</f>
        <v>1</v>
      </c>
      <c r="AD214" s="1">
        <f>1</f>
        <v>1</v>
      </c>
      <c r="AE214" s="1">
        <f>1</f>
        <v>1</v>
      </c>
      <c r="AF214" s="1">
        <f>1</f>
        <v>1</v>
      </c>
      <c r="AG214" s="1">
        <f>1</f>
        <v>1</v>
      </c>
      <c r="AH214" s="1">
        <f>1</f>
        <v>1</v>
      </c>
      <c r="AI214" s="1">
        <f>1</f>
        <v>1</v>
      </c>
      <c r="AJ214" s="1">
        <f>1</f>
        <v>1</v>
      </c>
      <c r="AK214" s="1">
        <f>1</f>
        <v>1</v>
      </c>
      <c r="AL214" s="1">
        <f>1</f>
        <v>1</v>
      </c>
      <c r="AM214" s="1">
        <f>1</f>
        <v>1</v>
      </c>
      <c r="AN214" s="1">
        <f>1</f>
        <v>1</v>
      </c>
      <c r="AO214" s="1">
        <f>1</f>
        <v>1</v>
      </c>
      <c r="AP214" s="1">
        <f>1</f>
        <v>1</v>
      </c>
      <c r="AQ214" s="1">
        <f>1</f>
        <v>1</v>
      </c>
      <c r="AR214" s="1">
        <f>1</f>
        <v>1</v>
      </c>
      <c r="AS214" s="1">
        <f>1</f>
        <v>1</v>
      </c>
      <c r="AT214" s="1">
        <f>1</f>
        <v>1</v>
      </c>
      <c r="AU214" s="1">
        <f>1</f>
        <v>1</v>
      </c>
      <c r="AV214" s="1">
        <f>1</f>
        <v>1</v>
      </c>
      <c r="AW214" s="1">
        <f>1</f>
        <v>1</v>
      </c>
    </row>
    <row r="215" spans="1:49">
      <c r="A215" s="7" t="s">
        <v>250</v>
      </c>
      <c r="B215" s="1">
        <f t="shared" ref="B215:AW215" si="96">((1+$B$3)*(1+$B$4))-1</f>
        <v>5.0599999999999978E-2</v>
      </c>
      <c r="C215" s="1">
        <f t="shared" si="96"/>
        <v>5.0599999999999978E-2</v>
      </c>
      <c r="D215" s="1">
        <f t="shared" si="96"/>
        <v>5.0599999999999978E-2</v>
      </c>
      <c r="E215" s="1">
        <f t="shared" si="96"/>
        <v>5.0599999999999978E-2</v>
      </c>
      <c r="F215" s="1">
        <f t="shared" si="96"/>
        <v>5.0599999999999978E-2</v>
      </c>
      <c r="G215" s="1">
        <f t="shared" si="96"/>
        <v>5.0599999999999978E-2</v>
      </c>
      <c r="H215" s="1">
        <f t="shared" si="96"/>
        <v>5.0599999999999978E-2</v>
      </c>
      <c r="I215" s="1">
        <f t="shared" si="96"/>
        <v>5.0599999999999978E-2</v>
      </c>
      <c r="J215" s="1">
        <f t="shared" si="96"/>
        <v>5.0599999999999978E-2</v>
      </c>
      <c r="K215" s="1">
        <f t="shared" si="96"/>
        <v>5.0599999999999978E-2</v>
      </c>
      <c r="L215" s="1">
        <f t="shared" si="96"/>
        <v>5.0599999999999978E-2</v>
      </c>
      <c r="M215" s="1">
        <f t="shared" si="96"/>
        <v>5.0599999999999978E-2</v>
      </c>
      <c r="N215" s="1">
        <f t="shared" si="96"/>
        <v>5.0599999999999978E-2</v>
      </c>
      <c r="O215" s="1">
        <f t="shared" si="96"/>
        <v>5.0599999999999978E-2</v>
      </c>
      <c r="P215" s="1">
        <f t="shared" si="96"/>
        <v>5.0599999999999978E-2</v>
      </c>
      <c r="Q215" s="1">
        <f t="shared" si="96"/>
        <v>5.0599999999999978E-2</v>
      </c>
      <c r="R215" s="1">
        <f t="shared" si="96"/>
        <v>5.0599999999999978E-2</v>
      </c>
      <c r="S215" s="1">
        <f t="shared" si="96"/>
        <v>5.0599999999999978E-2</v>
      </c>
      <c r="T215" s="1">
        <f t="shared" si="96"/>
        <v>5.0599999999999978E-2</v>
      </c>
      <c r="U215" s="1">
        <f t="shared" si="96"/>
        <v>5.0599999999999978E-2</v>
      </c>
      <c r="V215" s="1">
        <f t="shared" si="96"/>
        <v>5.0599999999999978E-2</v>
      </c>
      <c r="W215" s="1">
        <f t="shared" si="96"/>
        <v>5.0599999999999978E-2</v>
      </c>
      <c r="X215" s="1">
        <f t="shared" si="96"/>
        <v>5.0599999999999978E-2</v>
      </c>
      <c r="Y215" s="1">
        <f t="shared" si="96"/>
        <v>5.0599999999999978E-2</v>
      </c>
      <c r="Z215" s="1">
        <f t="shared" si="96"/>
        <v>5.0599999999999978E-2</v>
      </c>
      <c r="AA215" s="1">
        <f t="shared" si="96"/>
        <v>5.0599999999999978E-2</v>
      </c>
      <c r="AB215" s="1">
        <f t="shared" si="96"/>
        <v>5.0599999999999978E-2</v>
      </c>
      <c r="AC215" s="1">
        <f t="shared" si="96"/>
        <v>5.0599999999999978E-2</v>
      </c>
      <c r="AD215" s="1">
        <f t="shared" si="96"/>
        <v>5.0599999999999978E-2</v>
      </c>
      <c r="AE215" s="1">
        <f t="shared" si="96"/>
        <v>5.0599999999999978E-2</v>
      </c>
      <c r="AF215" s="1">
        <f t="shared" si="96"/>
        <v>5.0599999999999978E-2</v>
      </c>
      <c r="AG215" s="1">
        <f t="shared" si="96"/>
        <v>5.0599999999999978E-2</v>
      </c>
      <c r="AH215" s="1">
        <f t="shared" si="96"/>
        <v>5.0599999999999978E-2</v>
      </c>
      <c r="AI215" s="1">
        <f t="shared" si="96"/>
        <v>5.0599999999999978E-2</v>
      </c>
      <c r="AJ215" s="1">
        <f t="shared" si="96"/>
        <v>5.0599999999999978E-2</v>
      </c>
      <c r="AK215" s="1">
        <f t="shared" si="96"/>
        <v>5.0599999999999978E-2</v>
      </c>
      <c r="AL215" s="1">
        <f t="shared" si="96"/>
        <v>5.0599999999999978E-2</v>
      </c>
      <c r="AM215" s="1">
        <f t="shared" si="96"/>
        <v>5.0599999999999978E-2</v>
      </c>
      <c r="AN215" s="1">
        <f t="shared" si="96"/>
        <v>5.0599999999999978E-2</v>
      </c>
      <c r="AO215" s="1">
        <f t="shared" si="96"/>
        <v>5.0599999999999978E-2</v>
      </c>
      <c r="AP215" s="1">
        <f t="shared" si="96"/>
        <v>5.0599999999999978E-2</v>
      </c>
      <c r="AQ215" s="1">
        <f t="shared" si="96"/>
        <v>5.0599999999999978E-2</v>
      </c>
      <c r="AR215" s="1">
        <f t="shared" si="96"/>
        <v>5.0599999999999978E-2</v>
      </c>
      <c r="AS215" s="1">
        <f t="shared" si="96"/>
        <v>5.0599999999999978E-2</v>
      </c>
      <c r="AT215" s="1">
        <f t="shared" si="96"/>
        <v>5.0599999999999978E-2</v>
      </c>
      <c r="AU215" s="1">
        <f t="shared" si="96"/>
        <v>5.0599999999999978E-2</v>
      </c>
      <c r="AV215" s="1">
        <f t="shared" si="96"/>
        <v>5.0599999999999978E-2</v>
      </c>
      <c r="AW215" s="1">
        <f t="shared" si="96"/>
        <v>5.0599999999999978E-2</v>
      </c>
    </row>
    <row r="216" spans="1:49">
      <c r="A216" s="7" t="s">
        <v>254</v>
      </c>
      <c r="B216" s="1">
        <f t="shared" ref="B216:H216" si="97">B214*((1+B215)^B213)</f>
        <v>1.0506</v>
      </c>
      <c r="C216" s="1">
        <f t="shared" si="97"/>
        <v>1.0506</v>
      </c>
      <c r="D216" s="1">
        <f t="shared" si="97"/>
        <v>1.0506</v>
      </c>
      <c r="E216" s="1">
        <f t="shared" si="97"/>
        <v>1.0506</v>
      </c>
      <c r="F216" s="1">
        <f t="shared" si="97"/>
        <v>1.0506</v>
      </c>
      <c r="G216" s="1">
        <f t="shared" si="97"/>
        <v>1.0506</v>
      </c>
      <c r="H216" s="1">
        <f t="shared" si="97"/>
        <v>1.0506</v>
      </c>
      <c r="I216" s="1">
        <f t="shared" ref="I216:AW216" si="98">I214*((1+I215)^I213)</f>
        <v>1.0506</v>
      </c>
      <c r="J216" s="1">
        <f t="shared" si="98"/>
        <v>1.0506</v>
      </c>
      <c r="K216" s="1">
        <f t="shared" si="98"/>
        <v>1.0506</v>
      </c>
      <c r="L216" s="1">
        <f t="shared" si="98"/>
        <v>1.0506</v>
      </c>
      <c r="M216" s="1">
        <f t="shared" si="98"/>
        <v>1.0506</v>
      </c>
      <c r="N216" s="1">
        <f t="shared" si="98"/>
        <v>1.0506</v>
      </c>
      <c r="O216" s="1">
        <f t="shared" si="98"/>
        <v>1.0506</v>
      </c>
      <c r="P216" s="1">
        <f t="shared" si="98"/>
        <v>1.0506</v>
      </c>
      <c r="Q216" s="1">
        <f t="shared" si="98"/>
        <v>1.0506</v>
      </c>
      <c r="R216" s="1">
        <f t="shared" si="98"/>
        <v>1.0506</v>
      </c>
      <c r="S216" s="1">
        <f t="shared" si="98"/>
        <v>1.0506</v>
      </c>
      <c r="T216" s="1">
        <f t="shared" si="98"/>
        <v>1.0506</v>
      </c>
      <c r="U216" s="1">
        <f t="shared" si="98"/>
        <v>1.0506</v>
      </c>
      <c r="V216" s="1">
        <f t="shared" si="98"/>
        <v>1.0506</v>
      </c>
      <c r="W216" s="1">
        <f t="shared" si="98"/>
        <v>1.0506</v>
      </c>
      <c r="X216" s="1">
        <f t="shared" si="98"/>
        <v>1.0506</v>
      </c>
      <c r="Y216" s="1">
        <f t="shared" si="98"/>
        <v>1.0506</v>
      </c>
      <c r="Z216" s="1">
        <f t="shared" si="98"/>
        <v>1.0506</v>
      </c>
      <c r="AA216" s="1">
        <f t="shared" si="98"/>
        <v>1.0506</v>
      </c>
      <c r="AB216" s="1">
        <f t="shared" si="98"/>
        <v>1.0506</v>
      </c>
      <c r="AC216" s="1">
        <f t="shared" si="98"/>
        <v>1.0506</v>
      </c>
      <c r="AD216" s="1">
        <f t="shared" si="98"/>
        <v>1.0506</v>
      </c>
      <c r="AE216" s="1">
        <f t="shared" si="98"/>
        <v>1.0506</v>
      </c>
      <c r="AF216" s="1">
        <f t="shared" si="98"/>
        <v>1.0506</v>
      </c>
      <c r="AG216" s="1">
        <f t="shared" si="98"/>
        <v>1.0506</v>
      </c>
      <c r="AH216" s="1">
        <f t="shared" si="98"/>
        <v>1.0506</v>
      </c>
      <c r="AI216" s="1">
        <f t="shared" si="98"/>
        <v>1.0506</v>
      </c>
      <c r="AJ216" s="1">
        <f t="shared" si="98"/>
        <v>1.0506</v>
      </c>
      <c r="AK216" s="1">
        <f t="shared" si="98"/>
        <v>1.0506</v>
      </c>
      <c r="AL216" s="1">
        <f t="shared" si="98"/>
        <v>1.0506</v>
      </c>
      <c r="AM216" s="1">
        <f t="shared" si="98"/>
        <v>1.0506</v>
      </c>
      <c r="AN216" s="1">
        <f t="shared" si="98"/>
        <v>1.0506</v>
      </c>
      <c r="AO216" s="1">
        <f t="shared" si="98"/>
        <v>1.0506</v>
      </c>
      <c r="AP216" s="1">
        <f t="shared" si="98"/>
        <v>1.0506</v>
      </c>
      <c r="AQ216" s="1">
        <f t="shared" si="98"/>
        <v>1.0506</v>
      </c>
      <c r="AR216" s="1">
        <f t="shared" si="98"/>
        <v>1.0506</v>
      </c>
      <c r="AS216" s="1">
        <f t="shared" si="98"/>
        <v>1.0506</v>
      </c>
      <c r="AT216" s="1">
        <f t="shared" si="98"/>
        <v>1.0506</v>
      </c>
      <c r="AU216" s="1">
        <f t="shared" si="98"/>
        <v>1.0506</v>
      </c>
      <c r="AV216" s="1">
        <f t="shared" si="98"/>
        <v>1.0506</v>
      </c>
      <c r="AW216" s="1">
        <f t="shared" si="98"/>
        <v>1.0506</v>
      </c>
    </row>
    <row r="217" spans="1:49">
      <c r="A217" s="7" t="s">
        <v>258</v>
      </c>
      <c r="B217" s="1">
        <f t="shared" ref="B217:H217" si="99">B216</f>
        <v>1.0506</v>
      </c>
      <c r="C217" s="1">
        <f t="shared" si="99"/>
        <v>1.0506</v>
      </c>
      <c r="D217" s="1">
        <f t="shared" si="99"/>
        <v>1.0506</v>
      </c>
      <c r="E217" s="1">
        <f t="shared" si="99"/>
        <v>1.0506</v>
      </c>
      <c r="F217" s="1">
        <f t="shared" si="99"/>
        <v>1.0506</v>
      </c>
      <c r="G217" s="1">
        <f t="shared" si="99"/>
        <v>1.0506</v>
      </c>
      <c r="H217" s="1">
        <f t="shared" si="99"/>
        <v>1.0506</v>
      </c>
      <c r="I217" s="1">
        <f t="shared" ref="I217:AW217" si="100">I216</f>
        <v>1.0506</v>
      </c>
      <c r="J217" s="1">
        <f t="shared" si="100"/>
        <v>1.0506</v>
      </c>
      <c r="K217" s="1">
        <f t="shared" si="100"/>
        <v>1.0506</v>
      </c>
      <c r="L217" s="1">
        <f t="shared" si="100"/>
        <v>1.0506</v>
      </c>
      <c r="M217" s="1">
        <f t="shared" si="100"/>
        <v>1.0506</v>
      </c>
      <c r="N217" s="1">
        <f t="shared" si="100"/>
        <v>1.0506</v>
      </c>
      <c r="O217" s="1">
        <f t="shared" si="100"/>
        <v>1.0506</v>
      </c>
      <c r="P217" s="1">
        <f t="shared" si="100"/>
        <v>1.0506</v>
      </c>
      <c r="Q217" s="1">
        <f t="shared" si="100"/>
        <v>1.0506</v>
      </c>
      <c r="R217" s="1">
        <f t="shared" si="100"/>
        <v>1.0506</v>
      </c>
      <c r="S217" s="1">
        <f t="shared" si="100"/>
        <v>1.0506</v>
      </c>
      <c r="T217" s="1">
        <f t="shared" si="100"/>
        <v>1.0506</v>
      </c>
      <c r="U217" s="1">
        <f t="shared" si="100"/>
        <v>1.0506</v>
      </c>
      <c r="V217" s="1">
        <f t="shared" si="100"/>
        <v>1.0506</v>
      </c>
      <c r="W217" s="1">
        <f t="shared" si="100"/>
        <v>1.0506</v>
      </c>
      <c r="X217" s="1">
        <f t="shared" si="100"/>
        <v>1.0506</v>
      </c>
      <c r="Y217" s="1">
        <f t="shared" si="100"/>
        <v>1.0506</v>
      </c>
      <c r="Z217" s="1">
        <f t="shared" si="100"/>
        <v>1.0506</v>
      </c>
      <c r="AA217" s="1">
        <f t="shared" si="100"/>
        <v>1.0506</v>
      </c>
      <c r="AB217" s="1">
        <f t="shared" si="100"/>
        <v>1.0506</v>
      </c>
      <c r="AC217" s="1">
        <f t="shared" si="100"/>
        <v>1.0506</v>
      </c>
      <c r="AD217" s="1">
        <f t="shared" si="100"/>
        <v>1.0506</v>
      </c>
      <c r="AE217" s="1">
        <f t="shared" si="100"/>
        <v>1.0506</v>
      </c>
      <c r="AF217" s="1">
        <f t="shared" si="100"/>
        <v>1.0506</v>
      </c>
      <c r="AG217" s="1">
        <f t="shared" si="100"/>
        <v>1.0506</v>
      </c>
      <c r="AH217" s="1">
        <f t="shared" si="100"/>
        <v>1.0506</v>
      </c>
      <c r="AI217" s="1">
        <f t="shared" si="100"/>
        <v>1.0506</v>
      </c>
      <c r="AJ217" s="1">
        <f t="shared" si="100"/>
        <v>1.0506</v>
      </c>
      <c r="AK217" s="1">
        <f t="shared" si="100"/>
        <v>1.0506</v>
      </c>
      <c r="AL217" s="1">
        <f t="shared" si="100"/>
        <v>1.0506</v>
      </c>
      <c r="AM217" s="1">
        <f t="shared" si="100"/>
        <v>1.0506</v>
      </c>
      <c r="AN217" s="1">
        <f t="shared" si="100"/>
        <v>1.0506</v>
      </c>
      <c r="AO217" s="1">
        <f t="shared" si="100"/>
        <v>1.0506</v>
      </c>
      <c r="AP217" s="1">
        <f t="shared" si="100"/>
        <v>1.0506</v>
      </c>
      <c r="AQ217" s="1">
        <f t="shared" si="100"/>
        <v>1.0506</v>
      </c>
      <c r="AR217" s="1">
        <f t="shared" si="100"/>
        <v>1.0506</v>
      </c>
      <c r="AS217" s="1">
        <f t="shared" si="100"/>
        <v>1.0506</v>
      </c>
      <c r="AT217" s="1">
        <f t="shared" si="100"/>
        <v>1.0506</v>
      </c>
      <c r="AU217" s="1">
        <f t="shared" si="100"/>
        <v>1.0506</v>
      </c>
      <c r="AV217" s="1">
        <f t="shared" si="100"/>
        <v>1.0506</v>
      </c>
      <c r="AW217" s="1">
        <f t="shared" si="100"/>
        <v>1.0506</v>
      </c>
    </row>
    <row r="218" spans="1:49">
      <c r="A218" s="7" t="s">
        <v>253</v>
      </c>
      <c r="B218" s="1">
        <f>(1+B212)/(1-B210)</f>
        <v>1.6</v>
      </c>
      <c r="C218" s="1">
        <f t="shared" ref="C218:AW218" si="101">(1+C212)/(1-C210)</f>
        <v>2</v>
      </c>
      <c r="D218" s="1">
        <f t="shared" si="101"/>
        <v>2.666666666666667</v>
      </c>
      <c r="E218" s="1">
        <f t="shared" si="101"/>
        <v>3.2496547241855551</v>
      </c>
      <c r="F218" s="1">
        <f t="shared" si="101"/>
        <v>3.7993920972644384</v>
      </c>
      <c r="G218" s="1">
        <f t="shared" si="101"/>
        <v>4</v>
      </c>
      <c r="H218" s="1">
        <f t="shared" si="101"/>
        <v>2.9090909090909092</v>
      </c>
      <c r="I218" s="1">
        <f t="shared" si="101"/>
        <v>4.1025641025641031</v>
      </c>
      <c r="J218" s="1">
        <f t="shared" si="101"/>
        <v>1.6</v>
      </c>
      <c r="K218" s="1">
        <f t="shared" si="101"/>
        <v>2</v>
      </c>
      <c r="L218" s="1">
        <f t="shared" si="101"/>
        <v>2.666666666666667</v>
      </c>
      <c r="M218" s="1">
        <f t="shared" si="101"/>
        <v>3.2496547241855551</v>
      </c>
      <c r="N218" s="1">
        <f t="shared" si="101"/>
        <v>3.7993920972644384</v>
      </c>
      <c r="O218" s="1">
        <f t="shared" si="101"/>
        <v>4</v>
      </c>
      <c r="P218" s="1">
        <f t="shared" si="101"/>
        <v>2.9090909090909092</v>
      </c>
      <c r="Q218" s="1">
        <f t="shared" si="101"/>
        <v>4.1025641025641031</v>
      </c>
      <c r="R218" s="1">
        <f t="shared" si="101"/>
        <v>1.6</v>
      </c>
      <c r="S218" s="1">
        <f t="shared" si="101"/>
        <v>2</v>
      </c>
      <c r="T218" s="1">
        <f t="shared" si="101"/>
        <v>2.666666666666667</v>
      </c>
      <c r="U218" s="1">
        <f t="shared" si="101"/>
        <v>3.2496547241855551</v>
      </c>
      <c r="V218" s="1">
        <f t="shared" si="101"/>
        <v>3.7993920972644384</v>
      </c>
      <c r="W218" s="1">
        <f t="shared" si="101"/>
        <v>4</v>
      </c>
      <c r="X218" s="1">
        <f t="shared" si="101"/>
        <v>2.9090909090909092</v>
      </c>
      <c r="Y218" s="1">
        <f t="shared" si="101"/>
        <v>4.1025641025641031</v>
      </c>
      <c r="Z218" s="1">
        <f t="shared" si="101"/>
        <v>1.6</v>
      </c>
      <c r="AA218" s="1">
        <f t="shared" si="101"/>
        <v>2</v>
      </c>
      <c r="AB218" s="1">
        <f t="shared" si="101"/>
        <v>2.666666666666667</v>
      </c>
      <c r="AC218" s="1">
        <f t="shared" si="101"/>
        <v>3.2496547241855551</v>
      </c>
      <c r="AD218" s="1">
        <f t="shared" si="101"/>
        <v>3.7993920972644384</v>
      </c>
      <c r="AE218" s="1">
        <f t="shared" si="101"/>
        <v>4</v>
      </c>
      <c r="AF218" s="1">
        <f t="shared" si="101"/>
        <v>2.9090909090909092</v>
      </c>
      <c r="AG218" s="1">
        <f t="shared" si="101"/>
        <v>4.1025641025641031</v>
      </c>
      <c r="AH218" s="1">
        <f t="shared" si="101"/>
        <v>1.6</v>
      </c>
      <c r="AI218" s="1">
        <f t="shared" si="101"/>
        <v>2</v>
      </c>
      <c r="AJ218" s="1">
        <f t="shared" si="101"/>
        <v>2.666666666666667</v>
      </c>
      <c r="AK218" s="1">
        <f t="shared" si="101"/>
        <v>3.2496547241855551</v>
      </c>
      <c r="AL218" s="1">
        <f t="shared" si="101"/>
        <v>3.7993920972644384</v>
      </c>
      <c r="AM218" s="1">
        <f t="shared" si="101"/>
        <v>4</v>
      </c>
      <c r="AN218" s="1">
        <f t="shared" si="101"/>
        <v>2.9090909090909092</v>
      </c>
      <c r="AO218" s="1">
        <f t="shared" si="101"/>
        <v>4.1025641025641031</v>
      </c>
      <c r="AP218" s="1">
        <f t="shared" si="101"/>
        <v>1.6</v>
      </c>
      <c r="AQ218" s="1">
        <f t="shared" si="101"/>
        <v>2</v>
      </c>
      <c r="AR218" s="1">
        <f t="shared" si="101"/>
        <v>2.666666666666667</v>
      </c>
      <c r="AS218" s="1">
        <f t="shared" si="101"/>
        <v>3.2496547241855551</v>
      </c>
      <c r="AT218" s="1">
        <f t="shared" si="101"/>
        <v>3.7993920972644384</v>
      </c>
      <c r="AU218" s="1">
        <f t="shared" si="101"/>
        <v>4</v>
      </c>
      <c r="AV218" s="1">
        <f t="shared" si="101"/>
        <v>2.9090909090909092</v>
      </c>
      <c r="AW218" s="1">
        <f t="shared" si="101"/>
        <v>4.1025641025641031</v>
      </c>
    </row>
    <row r="219" spans="1:49">
      <c r="A219" s="7" t="s">
        <v>11</v>
      </c>
      <c r="B219" s="1">
        <f t="shared" ref="B219:AW219" si="102">((1+$B$3)*(1+$B$4))-1</f>
        <v>5.0599999999999978E-2</v>
      </c>
      <c r="C219" s="1">
        <f t="shared" si="102"/>
        <v>5.0599999999999978E-2</v>
      </c>
      <c r="D219" s="1">
        <f t="shared" si="102"/>
        <v>5.0599999999999978E-2</v>
      </c>
      <c r="E219" s="1">
        <f t="shared" si="102"/>
        <v>5.0599999999999978E-2</v>
      </c>
      <c r="F219" s="1">
        <f t="shared" si="102"/>
        <v>5.0599999999999978E-2</v>
      </c>
      <c r="G219" s="1">
        <f t="shared" si="102"/>
        <v>5.0599999999999978E-2</v>
      </c>
      <c r="H219" s="1">
        <f t="shared" si="102"/>
        <v>5.0599999999999978E-2</v>
      </c>
      <c r="I219" s="1">
        <f t="shared" si="102"/>
        <v>5.0599999999999978E-2</v>
      </c>
      <c r="J219" s="1">
        <f t="shared" si="102"/>
        <v>5.0599999999999978E-2</v>
      </c>
      <c r="K219" s="1">
        <f t="shared" si="102"/>
        <v>5.0599999999999978E-2</v>
      </c>
      <c r="L219" s="1">
        <f t="shared" si="102"/>
        <v>5.0599999999999978E-2</v>
      </c>
      <c r="M219" s="1">
        <f t="shared" si="102"/>
        <v>5.0599999999999978E-2</v>
      </c>
      <c r="N219" s="1">
        <f t="shared" si="102"/>
        <v>5.0599999999999978E-2</v>
      </c>
      <c r="O219" s="1">
        <f t="shared" si="102"/>
        <v>5.0599999999999978E-2</v>
      </c>
      <c r="P219" s="1">
        <f t="shared" si="102"/>
        <v>5.0599999999999978E-2</v>
      </c>
      <c r="Q219" s="1">
        <f t="shared" si="102"/>
        <v>5.0599999999999978E-2</v>
      </c>
      <c r="R219" s="1">
        <f t="shared" si="102"/>
        <v>5.0599999999999978E-2</v>
      </c>
      <c r="S219" s="1">
        <f t="shared" si="102"/>
        <v>5.0599999999999978E-2</v>
      </c>
      <c r="T219" s="1">
        <f t="shared" si="102"/>
        <v>5.0599999999999978E-2</v>
      </c>
      <c r="U219" s="1">
        <f t="shared" si="102"/>
        <v>5.0599999999999978E-2</v>
      </c>
      <c r="V219" s="1">
        <f t="shared" si="102"/>
        <v>5.0599999999999978E-2</v>
      </c>
      <c r="W219" s="1">
        <f t="shared" si="102"/>
        <v>5.0599999999999978E-2</v>
      </c>
      <c r="X219" s="1">
        <f t="shared" si="102"/>
        <v>5.0599999999999978E-2</v>
      </c>
      <c r="Y219" s="1">
        <f t="shared" si="102"/>
        <v>5.0599999999999978E-2</v>
      </c>
      <c r="Z219" s="1">
        <f t="shared" si="102"/>
        <v>5.0599999999999978E-2</v>
      </c>
      <c r="AA219" s="1">
        <f t="shared" si="102"/>
        <v>5.0599999999999978E-2</v>
      </c>
      <c r="AB219" s="1">
        <f t="shared" si="102"/>
        <v>5.0599999999999978E-2</v>
      </c>
      <c r="AC219" s="1">
        <f t="shared" si="102"/>
        <v>5.0599999999999978E-2</v>
      </c>
      <c r="AD219" s="1">
        <f t="shared" si="102"/>
        <v>5.0599999999999978E-2</v>
      </c>
      <c r="AE219" s="1">
        <f t="shared" si="102"/>
        <v>5.0599999999999978E-2</v>
      </c>
      <c r="AF219" s="1">
        <f t="shared" si="102"/>
        <v>5.0599999999999978E-2</v>
      </c>
      <c r="AG219" s="1">
        <f t="shared" si="102"/>
        <v>5.0599999999999978E-2</v>
      </c>
      <c r="AH219" s="1">
        <f t="shared" si="102"/>
        <v>5.0599999999999978E-2</v>
      </c>
      <c r="AI219" s="1">
        <f t="shared" si="102"/>
        <v>5.0599999999999978E-2</v>
      </c>
      <c r="AJ219" s="1">
        <f t="shared" si="102"/>
        <v>5.0599999999999978E-2</v>
      </c>
      <c r="AK219" s="1">
        <f t="shared" si="102"/>
        <v>5.0599999999999978E-2</v>
      </c>
      <c r="AL219" s="1">
        <f t="shared" si="102"/>
        <v>5.0599999999999978E-2</v>
      </c>
      <c r="AM219" s="1">
        <f t="shared" si="102"/>
        <v>5.0599999999999978E-2</v>
      </c>
      <c r="AN219" s="1">
        <f t="shared" si="102"/>
        <v>5.0599999999999978E-2</v>
      </c>
      <c r="AO219" s="1">
        <f t="shared" si="102"/>
        <v>5.0599999999999978E-2</v>
      </c>
      <c r="AP219" s="1">
        <f t="shared" si="102"/>
        <v>5.0599999999999978E-2</v>
      </c>
      <c r="AQ219" s="1">
        <f t="shared" si="102"/>
        <v>5.0599999999999978E-2</v>
      </c>
      <c r="AR219" s="1">
        <f t="shared" si="102"/>
        <v>5.0599999999999978E-2</v>
      </c>
      <c r="AS219" s="1">
        <f t="shared" si="102"/>
        <v>5.0599999999999978E-2</v>
      </c>
      <c r="AT219" s="1">
        <f t="shared" si="102"/>
        <v>5.0599999999999978E-2</v>
      </c>
      <c r="AU219" s="1">
        <f t="shared" si="102"/>
        <v>5.0599999999999978E-2</v>
      </c>
      <c r="AV219" s="1">
        <f t="shared" si="102"/>
        <v>5.0599999999999978E-2</v>
      </c>
      <c r="AW219" s="1">
        <f t="shared" si="102"/>
        <v>5.0599999999999978E-2</v>
      </c>
    </row>
    <row r="220" spans="1:49">
      <c r="A220" s="7" t="s">
        <v>255</v>
      </c>
      <c r="B220" s="1">
        <f t="shared" ref="B220:H220" si="103">B218*((1+B219)^(B213))</f>
        <v>1.68096</v>
      </c>
      <c r="C220" s="1">
        <f t="shared" si="103"/>
        <v>2.1012</v>
      </c>
      <c r="D220" s="1">
        <f t="shared" si="103"/>
        <v>2.8016000000000001</v>
      </c>
      <c r="E220" s="1">
        <f t="shared" si="103"/>
        <v>3.414087253229344</v>
      </c>
      <c r="F220" s="1">
        <f t="shared" si="103"/>
        <v>3.9916413373860187</v>
      </c>
      <c r="G220" s="1">
        <f t="shared" si="103"/>
        <v>4.2023999999999999</v>
      </c>
      <c r="H220" s="1">
        <f t="shared" si="103"/>
        <v>3.0562909090909089</v>
      </c>
      <c r="I220" s="1">
        <f t="shared" ref="I220:AW220" si="104">I218*((1+I219)^(I213))</f>
        <v>4.3101538461538462</v>
      </c>
      <c r="J220" s="1">
        <f t="shared" si="104"/>
        <v>1.68096</v>
      </c>
      <c r="K220" s="1">
        <f t="shared" si="104"/>
        <v>2.1012</v>
      </c>
      <c r="L220" s="1">
        <f t="shared" si="104"/>
        <v>2.8016000000000001</v>
      </c>
      <c r="M220" s="1">
        <f t="shared" si="104"/>
        <v>3.414087253229344</v>
      </c>
      <c r="N220" s="1">
        <f t="shared" si="104"/>
        <v>3.9916413373860187</v>
      </c>
      <c r="O220" s="1">
        <f t="shared" si="104"/>
        <v>4.2023999999999999</v>
      </c>
      <c r="P220" s="1">
        <f t="shared" si="104"/>
        <v>3.0562909090909089</v>
      </c>
      <c r="Q220" s="1">
        <f t="shared" si="104"/>
        <v>4.3101538461538462</v>
      </c>
      <c r="R220" s="1">
        <f t="shared" si="104"/>
        <v>1.68096</v>
      </c>
      <c r="S220" s="1">
        <f t="shared" si="104"/>
        <v>2.1012</v>
      </c>
      <c r="T220" s="1">
        <f t="shared" si="104"/>
        <v>2.8016000000000001</v>
      </c>
      <c r="U220" s="1">
        <f t="shared" si="104"/>
        <v>3.414087253229344</v>
      </c>
      <c r="V220" s="1">
        <f t="shared" si="104"/>
        <v>3.9916413373860187</v>
      </c>
      <c r="W220" s="1">
        <f t="shared" si="104"/>
        <v>4.2023999999999999</v>
      </c>
      <c r="X220" s="1">
        <f t="shared" si="104"/>
        <v>3.0562909090909089</v>
      </c>
      <c r="Y220" s="1">
        <f t="shared" si="104"/>
        <v>4.3101538461538462</v>
      </c>
      <c r="Z220" s="1">
        <f t="shared" si="104"/>
        <v>1.68096</v>
      </c>
      <c r="AA220" s="1">
        <f t="shared" si="104"/>
        <v>2.1012</v>
      </c>
      <c r="AB220" s="1">
        <f t="shared" si="104"/>
        <v>2.8016000000000001</v>
      </c>
      <c r="AC220" s="1">
        <f t="shared" si="104"/>
        <v>3.414087253229344</v>
      </c>
      <c r="AD220" s="1">
        <f t="shared" si="104"/>
        <v>3.9916413373860187</v>
      </c>
      <c r="AE220" s="1">
        <f t="shared" si="104"/>
        <v>4.2023999999999999</v>
      </c>
      <c r="AF220" s="1">
        <f t="shared" si="104"/>
        <v>3.0562909090909089</v>
      </c>
      <c r="AG220" s="1">
        <f t="shared" si="104"/>
        <v>4.3101538461538462</v>
      </c>
      <c r="AH220" s="1">
        <f t="shared" si="104"/>
        <v>1.68096</v>
      </c>
      <c r="AI220" s="1">
        <f t="shared" si="104"/>
        <v>2.1012</v>
      </c>
      <c r="AJ220" s="1">
        <f t="shared" si="104"/>
        <v>2.8016000000000001</v>
      </c>
      <c r="AK220" s="1">
        <f t="shared" si="104"/>
        <v>3.414087253229344</v>
      </c>
      <c r="AL220" s="1">
        <f t="shared" si="104"/>
        <v>3.9916413373860187</v>
      </c>
      <c r="AM220" s="1">
        <f t="shared" si="104"/>
        <v>4.2023999999999999</v>
      </c>
      <c r="AN220" s="1">
        <f t="shared" si="104"/>
        <v>3.0562909090909089</v>
      </c>
      <c r="AO220" s="1">
        <f t="shared" si="104"/>
        <v>4.3101538461538462</v>
      </c>
      <c r="AP220" s="1">
        <f t="shared" si="104"/>
        <v>1.68096</v>
      </c>
      <c r="AQ220" s="1">
        <f t="shared" si="104"/>
        <v>2.1012</v>
      </c>
      <c r="AR220" s="1">
        <f t="shared" si="104"/>
        <v>2.8016000000000001</v>
      </c>
      <c r="AS220" s="1">
        <f t="shared" si="104"/>
        <v>3.414087253229344</v>
      </c>
      <c r="AT220" s="1">
        <f t="shared" si="104"/>
        <v>3.9916413373860187</v>
      </c>
      <c r="AU220" s="1">
        <f t="shared" si="104"/>
        <v>4.2023999999999999</v>
      </c>
      <c r="AV220" s="1">
        <f t="shared" si="104"/>
        <v>3.0562909090909089</v>
      </c>
      <c r="AW220" s="1">
        <f t="shared" si="104"/>
        <v>4.3101538461538462</v>
      </c>
    </row>
    <row r="221" spans="1:49">
      <c r="A221" s="7" t="s">
        <v>259</v>
      </c>
      <c r="B221" s="1">
        <f t="shared" ref="B221:H221" si="105">B220*(1-B211*(1-$B$8))</f>
        <v>1.68096</v>
      </c>
      <c r="C221" s="1">
        <f t="shared" si="105"/>
        <v>2.1012</v>
      </c>
      <c r="D221" s="1">
        <f t="shared" si="105"/>
        <v>2.8016000000000001</v>
      </c>
      <c r="E221" s="1">
        <f t="shared" si="105"/>
        <v>3.414087253229344</v>
      </c>
      <c r="F221" s="1">
        <f t="shared" si="105"/>
        <v>3.9916413373860187</v>
      </c>
      <c r="G221" s="1">
        <f t="shared" si="105"/>
        <v>4.2023999999999999</v>
      </c>
      <c r="H221" s="1">
        <f t="shared" si="105"/>
        <v>3.0562909090909089</v>
      </c>
      <c r="I221" s="1">
        <f t="shared" ref="I221:AW221" si="106">I220*(1-I211*(1-$B$8))</f>
        <v>4.3101538461538462</v>
      </c>
      <c r="J221" s="1">
        <f t="shared" si="106"/>
        <v>1.4288159999999999</v>
      </c>
      <c r="K221" s="1">
        <f t="shared" si="106"/>
        <v>1.7860199999999999</v>
      </c>
      <c r="L221" s="1">
        <f t="shared" si="106"/>
        <v>2.3813599999999999</v>
      </c>
      <c r="M221" s="1">
        <f t="shared" si="106"/>
        <v>2.9019741652449422</v>
      </c>
      <c r="N221" s="1">
        <f t="shared" si="106"/>
        <v>3.3928951367781157</v>
      </c>
      <c r="O221" s="1">
        <f t="shared" si="106"/>
        <v>3.5720399999999999</v>
      </c>
      <c r="P221" s="1">
        <f t="shared" si="106"/>
        <v>2.5978472727272726</v>
      </c>
      <c r="Q221" s="1">
        <f t="shared" si="106"/>
        <v>3.6636307692307692</v>
      </c>
      <c r="R221" s="1">
        <f t="shared" si="106"/>
        <v>1.1766719999999999</v>
      </c>
      <c r="S221" s="1">
        <f t="shared" si="106"/>
        <v>1.4708399999999999</v>
      </c>
      <c r="T221" s="1">
        <f t="shared" si="106"/>
        <v>1.96112</v>
      </c>
      <c r="U221" s="1">
        <f t="shared" si="106"/>
        <v>2.3898610772605409</v>
      </c>
      <c r="V221" s="1">
        <f t="shared" si="106"/>
        <v>2.7941489361702128</v>
      </c>
      <c r="W221" s="1">
        <f t="shared" si="106"/>
        <v>2.9416799999999999</v>
      </c>
      <c r="X221" s="1">
        <f t="shared" si="106"/>
        <v>2.1394036363636362</v>
      </c>
      <c r="Y221" s="1">
        <f t="shared" si="106"/>
        <v>3.0171076923076923</v>
      </c>
      <c r="Z221" s="1">
        <f t="shared" si="106"/>
        <v>0.92452800000000013</v>
      </c>
      <c r="AA221" s="1">
        <f t="shared" si="106"/>
        <v>1.1556600000000001</v>
      </c>
      <c r="AB221" s="1">
        <f t="shared" si="106"/>
        <v>1.5408800000000002</v>
      </c>
      <c r="AC221" s="1">
        <f t="shared" si="106"/>
        <v>1.8777479892761393</v>
      </c>
      <c r="AD221" s="1">
        <f t="shared" si="106"/>
        <v>2.1954027355623102</v>
      </c>
      <c r="AE221" s="1">
        <f t="shared" si="106"/>
        <v>2.3113200000000003</v>
      </c>
      <c r="AF221" s="1">
        <f t="shared" si="106"/>
        <v>1.68096</v>
      </c>
      <c r="AG221" s="1">
        <f t="shared" si="106"/>
        <v>2.3705846153846157</v>
      </c>
      <c r="AH221" s="1">
        <f t="shared" si="106"/>
        <v>1.1136360000000001</v>
      </c>
      <c r="AI221" s="1">
        <f t="shared" si="106"/>
        <v>1.392045</v>
      </c>
      <c r="AJ221" s="1">
        <f t="shared" si="106"/>
        <v>1.85606</v>
      </c>
      <c r="AK221" s="1">
        <f t="shared" si="106"/>
        <v>2.2618328052644405</v>
      </c>
      <c r="AL221" s="1">
        <f t="shared" si="106"/>
        <v>2.6444623860182372</v>
      </c>
      <c r="AM221" s="1">
        <f t="shared" si="106"/>
        <v>2.78409</v>
      </c>
      <c r="AN221" s="1">
        <f t="shared" si="106"/>
        <v>2.0247927272727271</v>
      </c>
      <c r="AO221" s="1">
        <f t="shared" si="106"/>
        <v>2.8554769230769232</v>
      </c>
      <c r="AP221" s="1">
        <f t="shared" si="106"/>
        <v>1.1766719999999999</v>
      </c>
      <c r="AQ221" s="1">
        <f t="shared" si="106"/>
        <v>1.4708399999999999</v>
      </c>
      <c r="AR221" s="1">
        <f t="shared" si="106"/>
        <v>1.96112</v>
      </c>
      <c r="AS221" s="1">
        <f t="shared" si="106"/>
        <v>2.3898610772605409</v>
      </c>
      <c r="AT221" s="1">
        <f t="shared" si="106"/>
        <v>2.7941489361702128</v>
      </c>
      <c r="AU221" s="1">
        <f t="shared" si="106"/>
        <v>2.9416799999999999</v>
      </c>
      <c r="AV221" s="1">
        <f t="shared" si="106"/>
        <v>2.1394036363636362</v>
      </c>
      <c r="AW221" s="1">
        <f t="shared" si="106"/>
        <v>3.0171076923076923</v>
      </c>
    </row>
    <row r="222" spans="1:49">
      <c r="A222" s="7" t="s">
        <v>256</v>
      </c>
      <c r="B222" s="1">
        <f t="shared" ref="B222:H222" si="107">B221/((1+$B$4)^B213)</f>
        <v>1.6479999999999999</v>
      </c>
      <c r="C222" s="1">
        <f t="shared" si="107"/>
        <v>2.06</v>
      </c>
      <c r="D222" s="1">
        <f t="shared" si="107"/>
        <v>2.7466666666666666</v>
      </c>
      <c r="E222" s="1">
        <f t="shared" si="107"/>
        <v>3.3471443659111215</v>
      </c>
      <c r="F222" s="1">
        <f t="shared" si="107"/>
        <v>3.9133738601823711</v>
      </c>
      <c r="G222" s="1">
        <f t="shared" si="107"/>
        <v>4.12</v>
      </c>
      <c r="H222" s="1">
        <f t="shared" si="107"/>
        <v>2.9963636363636361</v>
      </c>
      <c r="I222" s="1">
        <f t="shared" ref="I222:AW222" si="108">I221/((1+$B$4)^I213)</f>
        <v>4.2256410256410257</v>
      </c>
      <c r="J222" s="1">
        <f t="shared" si="108"/>
        <v>1.4007999999999998</v>
      </c>
      <c r="K222" s="1">
        <f t="shared" si="108"/>
        <v>1.7509999999999999</v>
      </c>
      <c r="L222" s="1">
        <f t="shared" si="108"/>
        <v>2.3346666666666667</v>
      </c>
      <c r="M222" s="1">
        <f t="shared" si="108"/>
        <v>2.8450727110244531</v>
      </c>
      <c r="N222" s="1">
        <f t="shared" si="108"/>
        <v>3.3263677811550152</v>
      </c>
      <c r="O222" s="1">
        <f t="shared" si="108"/>
        <v>3.5019999999999998</v>
      </c>
      <c r="P222" s="1">
        <f t="shared" si="108"/>
        <v>2.5469090909090908</v>
      </c>
      <c r="Q222" s="1">
        <f t="shared" si="108"/>
        <v>3.5917948717948716</v>
      </c>
      <c r="R222" s="1">
        <f t="shared" si="108"/>
        <v>1.1536</v>
      </c>
      <c r="S222" s="1">
        <f t="shared" si="108"/>
        <v>1.4419999999999999</v>
      </c>
      <c r="T222" s="1">
        <f t="shared" si="108"/>
        <v>1.9226666666666665</v>
      </c>
      <c r="U222" s="1">
        <f t="shared" si="108"/>
        <v>2.3430010561377852</v>
      </c>
      <c r="V222" s="1">
        <f t="shared" si="108"/>
        <v>2.7393617021276597</v>
      </c>
      <c r="W222" s="1">
        <f t="shared" si="108"/>
        <v>2.8839999999999999</v>
      </c>
      <c r="X222" s="1">
        <f t="shared" si="108"/>
        <v>2.097454545454545</v>
      </c>
      <c r="Y222" s="1">
        <f t="shared" si="108"/>
        <v>2.9579487179487178</v>
      </c>
      <c r="Z222" s="1">
        <f t="shared" si="108"/>
        <v>0.90640000000000009</v>
      </c>
      <c r="AA222" s="1">
        <f t="shared" si="108"/>
        <v>1.133</v>
      </c>
      <c r="AB222" s="1">
        <f t="shared" si="108"/>
        <v>1.5106666666666668</v>
      </c>
      <c r="AC222" s="1">
        <f t="shared" si="108"/>
        <v>1.8409294012511168</v>
      </c>
      <c r="AD222" s="1">
        <f t="shared" si="108"/>
        <v>2.1523556231003043</v>
      </c>
      <c r="AE222" s="1">
        <f t="shared" si="108"/>
        <v>2.266</v>
      </c>
      <c r="AF222" s="1">
        <f t="shared" si="108"/>
        <v>1.6479999999999999</v>
      </c>
      <c r="AG222" s="1">
        <f t="shared" si="108"/>
        <v>2.3241025641025645</v>
      </c>
      <c r="AH222" s="1">
        <f t="shared" si="108"/>
        <v>1.0918000000000001</v>
      </c>
      <c r="AI222" s="1">
        <f t="shared" si="108"/>
        <v>1.3647499999999999</v>
      </c>
      <c r="AJ222" s="1">
        <f t="shared" si="108"/>
        <v>1.8196666666666668</v>
      </c>
      <c r="AK222" s="1">
        <f t="shared" si="108"/>
        <v>2.2174831424161181</v>
      </c>
      <c r="AL222" s="1">
        <f t="shared" si="108"/>
        <v>2.5926101823708207</v>
      </c>
      <c r="AM222" s="1">
        <f t="shared" si="108"/>
        <v>2.7294999999999998</v>
      </c>
      <c r="AN222" s="1">
        <f t="shared" si="108"/>
        <v>1.9850909090909088</v>
      </c>
      <c r="AO222" s="1">
        <f t="shared" si="108"/>
        <v>2.7994871794871794</v>
      </c>
      <c r="AP222" s="1">
        <f t="shared" si="108"/>
        <v>1.1536</v>
      </c>
      <c r="AQ222" s="1">
        <f t="shared" si="108"/>
        <v>1.4419999999999999</v>
      </c>
      <c r="AR222" s="1">
        <f t="shared" si="108"/>
        <v>1.9226666666666665</v>
      </c>
      <c r="AS222" s="1">
        <f t="shared" si="108"/>
        <v>2.3430010561377852</v>
      </c>
      <c r="AT222" s="1">
        <f t="shared" si="108"/>
        <v>2.7393617021276597</v>
      </c>
      <c r="AU222" s="1">
        <f t="shared" si="108"/>
        <v>2.8839999999999999</v>
      </c>
      <c r="AV222" s="1">
        <f t="shared" si="108"/>
        <v>2.097454545454545</v>
      </c>
      <c r="AW222" s="1">
        <f t="shared" si="108"/>
        <v>2.9579487179487178</v>
      </c>
    </row>
    <row r="223" spans="1:49">
      <c r="A223" s="7" t="s">
        <v>12</v>
      </c>
      <c r="B223" s="1">
        <f t="shared" ref="B223:H223" si="109">B222^(1/B213)-1</f>
        <v>0.64799999999999991</v>
      </c>
      <c r="C223" s="1">
        <f t="shared" si="109"/>
        <v>1.06</v>
      </c>
      <c r="D223" s="1">
        <f t="shared" si="109"/>
        <v>1.7466666666666666</v>
      </c>
      <c r="E223" s="1">
        <f t="shared" si="109"/>
        <v>2.3471443659111215</v>
      </c>
      <c r="F223" s="1">
        <f t="shared" si="109"/>
        <v>2.9133738601823711</v>
      </c>
      <c r="G223" s="1">
        <f t="shared" si="109"/>
        <v>3.12</v>
      </c>
      <c r="H223" s="1">
        <f t="shared" si="109"/>
        <v>1.9963636363636361</v>
      </c>
      <c r="I223" s="1">
        <f t="shared" ref="I223:AW223" si="110">I222^(1/I213)-1</f>
        <v>3.2256410256410257</v>
      </c>
      <c r="J223" s="1">
        <f t="shared" si="110"/>
        <v>0.40079999999999982</v>
      </c>
      <c r="K223" s="1">
        <f t="shared" si="110"/>
        <v>0.75099999999999989</v>
      </c>
      <c r="L223" s="1">
        <f t="shared" si="110"/>
        <v>1.3346666666666667</v>
      </c>
      <c r="M223" s="1">
        <f t="shared" si="110"/>
        <v>1.8450727110244531</v>
      </c>
      <c r="N223" s="1">
        <f t="shared" si="110"/>
        <v>2.3263677811550152</v>
      </c>
      <c r="O223" s="1">
        <f t="shared" si="110"/>
        <v>2.5019999999999998</v>
      </c>
      <c r="P223" s="1">
        <f t="shared" si="110"/>
        <v>1.5469090909090908</v>
      </c>
      <c r="Q223" s="1">
        <f t="shared" si="110"/>
        <v>2.5917948717948716</v>
      </c>
      <c r="R223" s="1">
        <f t="shared" si="110"/>
        <v>0.15359999999999996</v>
      </c>
      <c r="S223" s="1">
        <f t="shared" si="110"/>
        <v>0.44199999999999995</v>
      </c>
      <c r="T223" s="1">
        <f t="shared" si="110"/>
        <v>0.92266666666666652</v>
      </c>
      <c r="U223" s="1">
        <f t="shared" si="110"/>
        <v>1.3430010561377852</v>
      </c>
      <c r="V223" s="1">
        <f t="shared" si="110"/>
        <v>1.7393617021276597</v>
      </c>
      <c r="W223" s="1">
        <f t="shared" si="110"/>
        <v>1.8839999999999999</v>
      </c>
      <c r="X223" s="1">
        <f t="shared" si="110"/>
        <v>1.097454545454545</v>
      </c>
      <c r="Y223" s="1">
        <f t="shared" si="110"/>
        <v>1.9579487179487178</v>
      </c>
      <c r="Z223" s="1">
        <f t="shared" si="110"/>
        <v>-9.3599999999999905E-2</v>
      </c>
      <c r="AA223" s="1">
        <f t="shared" si="110"/>
        <v>0.13300000000000001</v>
      </c>
      <c r="AB223" s="1">
        <f t="shared" si="110"/>
        <v>0.51066666666666682</v>
      </c>
      <c r="AC223" s="1">
        <f t="shared" si="110"/>
        <v>0.84092940125111681</v>
      </c>
      <c r="AD223" s="1">
        <f t="shared" si="110"/>
        <v>1.1523556231003043</v>
      </c>
      <c r="AE223" s="1">
        <f t="shared" si="110"/>
        <v>1.266</v>
      </c>
      <c r="AF223" s="1">
        <f t="shared" si="110"/>
        <v>0.64799999999999991</v>
      </c>
      <c r="AG223" s="1">
        <f t="shared" si="110"/>
        <v>1.3241025641025645</v>
      </c>
      <c r="AH223" s="1">
        <f t="shared" si="110"/>
        <v>9.1800000000000104E-2</v>
      </c>
      <c r="AI223" s="1">
        <f t="shared" si="110"/>
        <v>0.36474999999999991</v>
      </c>
      <c r="AJ223" s="1">
        <f t="shared" si="110"/>
        <v>0.81966666666666677</v>
      </c>
      <c r="AK223" s="1">
        <f t="shared" si="110"/>
        <v>1.2174831424161181</v>
      </c>
      <c r="AL223" s="1">
        <f t="shared" si="110"/>
        <v>1.5926101823708207</v>
      </c>
      <c r="AM223" s="1">
        <f t="shared" si="110"/>
        <v>1.7294999999999998</v>
      </c>
      <c r="AN223" s="1">
        <f t="shared" si="110"/>
        <v>0.9850909090909088</v>
      </c>
      <c r="AO223" s="1">
        <f t="shared" si="110"/>
        <v>1.7994871794871794</v>
      </c>
      <c r="AP223" s="1">
        <f t="shared" si="110"/>
        <v>0.15359999999999996</v>
      </c>
      <c r="AQ223" s="1">
        <f t="shared" si="110"/>
        <v>0.44199999999999995</v>
      </c>
      <c r="AR223" s="1">
        <f t="shared" si="110"/>
        <v>0.92266666666666652</v>
      </c>
      <c r="AS223" s="1">
        <f t="shared" si="110"/>
        <v>1.3430010561377852</v>
      </c>
      <c r="AT223" s="1">
        <f t="shared" si="110"/>
        <v>1.7393617021276597</v>
      </c>
      <c r="AU223" s="1">
        <f t="shared" si="110"/>
        <v>1.8839999999999999</v>
      </c>
      <c r="AV223" s="1">
        <f t="shared" si="110"/>
        <v>1.097454545454545</v>
      </c>
      <c r="AW223" s="1">
        <f t="shared" si="110"/>
        <v>1.9579487179487178</v>
      </c>
    </row>
    <row r="224" spans="1:49">
      <c r="A224" s="7" t="s">
        <v>5</v>
      </c>
      <c r="B224" s="1">
        <f t="shared" ref="B224:H224" si="111">$B$3-B223</f>
        <v>-0.61799999999999988</v>
      </c>
      <c r="C224" s="1">
        <f t="shared" si="111"/>
        <v>-1.03</v>
      </c>
      <c r="D224" s="1">
        <f t="shared" si="111"/>
        <v>-1.7166666666666666</v>
      </c>
      <c r="E224" s="1">
        <f t="shared" si="111"/>
        <v>-2.3171443659111217</v>
      </c>
      <c r="F224" s="1">
        <f t="shared" si="111"/>
        <v>-2.8833738601823713</v>
      </c>
      <c r="G224" s="1">
        <f t="shared" si="111"/>
        <v>-3.0900000000000003</v>
      </c>
      <c r="H224" s="1">
        <f t="shared" si="111"/>
        <v>-1.9663636363636361</v>
      </c>
      <c r="I224" s="1">
        <f t="shared" ref="I224:AW224" si="112">$B$3-I223</f>
        <v>-3.1956410256410259</v>
      </c>
      <c r="J224" s="1">
        <f t="shared" si="112"/>
        <v>-0.3707999999999998</v>
      </c>
      <c r="K224" s="1">
        <f t="shared" si="112"/>
        <v>-0.72099999999999986</v>
      </c>
      <c r="L224" s="1">
        <f t="shared" si="112"/>
        <v>-1.3046666666666666</v>
      </c>
      <c r="M224" s="1">
        <f t="shared" si="112"/>
        <v>-1.8150727110244531</v>
      </c>
      <c r="N224" s="1">
        <f t="shared" si="112"/>
        <v>-2.2963677811550154</v>
      </c>
      <c r="O224" s="1">
        <f t="shared" si="112"/>
        <v>-2.472</v>
      </c>
      <c r="P224" s="1">
        <f t="shared" si="112"/>
        <v>-1.5169090909090908</v>
      </c>
      <c r="Q224" s="1">
        <f t="shared" si="112"/>
        <v>-2.5617948717948718</v>
      </c>
      <c r="R224" s="1">
        <f t="shared" si="112"/>
        <v>-0.12359999999999996</v>
      </c>
      <c r="S224" s="1">
        <f t="shared" si="112"/>
        <v>-0.41199999999999992</v>
      </c>
      <c r="T224" s="1">
        <f t="shared" si="112"/>
        <v>-0.8926666666666665</v>
      </c>
      <c r="U224" s="1">
        <f t="shared" si="112"/>
        <v>-1.3130010561377852</v>
      </c>
      <c r="V224" s="1">
        <f t="shared" si="112"/>
        <v>-1.7093617021276597</v>
      </c>
      <c r="W224" s="1">
        <f t="shared" si="112"/>
        <v>-1.8539999999999999</v>
      </c>
      <c r="X224" s="1">
        <f t="shared" si="112"/>
        <v>-1.067454545454545</v>
      </c>
      <c r="Y224" s="1">
        <f t="shared" si="112"/>
        <v>-1.9279487179487178</v>
      </c>
      <c r="Z224" s="1">
        <f t="shared" si="112"/>
        <v>0.1235999999999999</v>
      </c>
      <c r="AA224" s="1">
        <f t="shared" si="112"/>
        <v>-0.10300000000000001</v>
      </c>
      <c r="AB224" s="1">
        <f t="shared" si="112"/>
        <v>-0.4806666666666668</v>
      </c>
      <c r="AC224" s="1">
        <f t="shared" si="112"/>
        <v>-0.81092940125111679</v>
      </c>
      <c r="AD224" s="1">
        <f t="shared" si="112"/>
        <v>-1.1223556231003042</v>
      </c>
      <c r="AE224" s="1">
        <f t="shared" si="112"/>
        <v>-1.236</v>
      </c>
      <c r="AF224" s="1">
        <f t="shared" si="112"/>
        <v>-0.61799999999999988</v>
      </c>
      <c r="AG224" s="1">
        <f t="shared" si="112"/>
        <v>-1.2941025641025645</v>
      </c>
      <c r="AH224" s="1">
        <f t="shared" si="112"/>
        <v>-6.1800000000000105E-2</v>
      </c>
      <c r="AI224" s="1">
        <f t="shared" si="112"/>
        <v>-0.33474999999999988</v>
      </c>
      <c r="AJ224" s="1">
        <f t="shared" si="112"/>
        <v>-0.78966666666666674</v>
      </c>
      <c r="AK224" s="1">
        <f t="shared" si="112"/>
        <v>-1.1874831424161181</v>
      </c>
      <c r="AL224" s="1">
        <f t="shared" si="112"/>
        <v>-1.5626101823708207</v>
      </c>
      <c r="AM224" s="1">
        <f t="shared" si="112"/>
        <v>-1.6994999999999998</v>
      </c>
      <c r="AN224" s="1">
        <f t="shared" si="112"/>
        <v>-0.95509090909090877</v>
      </c>
      <c r="AO224" s="1">
        <f t="shared" si="112"/>
        <v>-1.7694871794871794</v>
      </c>
      <c r="AP224" s="1">
        <f t="shared" si="112"/>
        <v>-0.12359999999999996</v>
      </c>
      <c r="AQ224" s="1">
        <f t="shared" si="112"/>
        <v>-0.41199999999999992</v>
      </c>
      <c r="AR224" s="1">
        <f t="shared" si="112"/>
        <v>-0.8926666666666665</v>
      </c>
      <c r="AS224" s="1">
        <f t="shared" si="112"/>
        <v>-1.3130010561377852</v>
      </c>
      <c r="AT224" s="1">
        <f t="shared" si="112"/>
        <v>-1.7093617021276597</v>
      </c>
      <c r="AU224" s="1">
        <f t="shared" si="112"/>
        <v>-1.8539999999999999</v>
      </c>
      <c r="AV224" s="1">
        <f t="shared" si="112"/>
        <v>-1.067454545454545</v>
      </c>
      <c r="AW224" s="1">
        <f t="shared" si="112"/>
        <v>-1.9279487179487178</v>
      </c>
    </row>
    <row r="225" spans="1:49" s="17" customFormat="1">
      <c r="A225" s="17" t="s">
        <v>6</v>
      </c>
      <c r="B225" s="16">
        <f t="shared" ref="B225:H225" si="113">B224/$B$3</f>
        <v>-20.599999999999998</v>
      </c>
      <c r="C225" s="16">
        <f t="shared" si="113"/>
        <v>-34.333333333333336</v>
      </c>
      <c r="D225" s="16">
        <f t="shared" si="113"/>
        <v>-57.222222222222221</v>
      </c>
      <c r="E225" s="16">
        <f t="shared" si="113"/>
        <v>-77.23814553037073</v>
      </c>
      <c r="F225" s="16">
        <f t="shared" si="113"/>
        <v>-96.112462006079042</v>
      </c>
      <c r="G225" s="16">
        <f t="shared" si="113"/>
        <v>-103.00000000000001</v>
      </c>
      <c r="H225" s="16">
        <f t="shared" si="113"/>
        <v>-65.545454545454533</v>
      </c>
      <c r="I225" s="16">
        <f t="shared" ref="I225:AW225" si="114">I224/$B$3</f>
        <v>-106.52136752136754</v>
      </c>
      <c r="J225" s="16">
        <f t="shared" si="114"/>
        <v>-12.359999999999994</v>
      </c>
      <c r="K225" s="16">
        <f t="shared" si="114"/>
        <v>-24.033333333333331</v>
      </c>
      <c r="L225" s="16">
        <f t="shared" si="114"/>
        <v>-43.488888888888887</v>
      </c>
      <c r="M225" s="16">
        <f t="shared" si="114"/>
        <v>-60.502423700815108</v>
      </c>
      <c r="N225" s="16">
        <f t="shared" si="114"/>
        <v>-76.545592705167181</v>
      </c>
      <c r="O225" s="16">
        <f t="shared" si="114"/>
        <v>-82.4</v>
      </c>
      <c r="P225" s="16">
        <f t="shared" si="114"/>
        <v>-50.563636363636363</v>
      </c>
      <c r="Q225" s="16">
        <f t="shared" si="114"/>
        <v>-85.393162393162399</v>
      </c>
      <c r="R225" s="16">
        <f t="shared" si="114"/>
        <v>-4.1199999999999992</v>
      </c>
      <c r="S225" s="16">
        <f t="shared" si="114"/>
        <v>-13.733333333333331</v>
      </c>
      <c r="T225" s="16">
        <f t="shared" si="114"/>
        <v>-29.755555555555549</v>
      </c>
      <c r="U225" s="16">
        <f t="shared" si="114"/>
        <v>-43.766701871259507</v>
      </c>
      <c r="V225" s="16">
        <f t="shared" si="114"/>
        <v>-56.978723404255327</v>
      </c>
      <c r="W225" s="16">
        <f t="shared" si="114"/>
        <v>-61.8</v>
      </c>
      <c r="X225" s="16">
        <f t="shared" si="114"/>
        <v>-35.581818181818164</v>
      </c>
      <c r="Y225" s="16">
        <f t="shared" si="114"/>
        <v>-64.26495726495726</v>
      </c>
      <c r="Z225" s="16">
        <f t="shared" si="114"/>
        <v>4.1199999999999966</v>
      </c>
      <c r="AA225" s="16">
        <f t="shared" si="114"/>
        <v>-3.4333333333333336</v>
      </c>
      <c r="AB225" s="16">
        <f t="shared" si="114"/>
        <v>-16.022222222222226</v>
      </c>
      <c r="AC225" s="16">
        <f t="shared" si="114"/>
        <v>-27.030980041703895</v>
      </c>
      <c r="AD225" s="16">
        <f t="shared" si="114"/>
        <v>-37.411854103343472</v>
      </c>
      <c r="AE225" s="16">
        <f t="shared" si="114"/>
        <v>-41.2</v>
      </c>
      <c r="AF225" s="16">
        <f t="shared" si="114"/>
        <v>-20.599999999999998</v>
      </c>
      <c r="AG225" s="16">
        <f t="shared" si="114"/>
        <v>-43.13675213675215</v>
      </c>
      <c r="AH225" s="16">
        <f t="shared" si="114"/>
        <v>-2.0600000000000036</v>
      </c>
      <c r="AI225" s="16">
        <f t="shared" si="114"/>
        <v>-11.15833333333333</v>
      </c>
      <c r="AJ225" s="16">
        <f t="shared" si="114"/>
        <v>-26.322222222222226</v>
      </c>
      <c r="AK225" s="16">
        <f t="shared" si="114"/>
        <v>-39.582771413870603</v>
      </c>
      <c r="AL225" s="16">
        <f t="shared" si="114"/>
        <v>-52.087006079027361</v>
      </c>
      <c r="AM225" s="16">
        <f t="shared" si="114"/>
        <v>-56.65</v>
      </c>
      <c r="AN225" s="16">
        <f t="shared" si="114"/>
        <v>-31.836363636363625</v>
      </c>
      <c r="AO225" s="16">
        <f t="shared" si="114"/>
        <v>-58.982905982905983</v>
      </c>
      <c r="AP225" s="16">
        <f t="shared" si="114"/>
        <v>-4.1199999999999992</v>
      </c>
      <c r="AQ225" s="16">
        <f t="shared" si="114"/>
        <v>-13.733333333333331</v>
      </c>
      <c r="AR225" s="16">
        <f t="shared" si="114"/>
        <v>-29.755555555555549</v>
      </c>
      <c r="AS225" s="16">
        <f t="shared" si="114"/>
        <v>-43.766701871259507</v>
      </c>
      <c r="AT225" s="16">
        <f t="shared" si="114"/>
        <v>-56.978723404255327</v>
      </c>
      <c r="AU225" s="16">
        <f t="shared" si="114"/>
        <v>-61.8</v>
      </c>
      <c r="AV225" s="16">
        <f t="shared" si="114"/>
        <v>-35.581818181818164</v>
      </c>
      <c r="AW225" s="16">
        <f t="shared" si="114"/>
        <v>-64.26495726495726</v>
      </c>
    </row>
    <row r="226" spans="1:49" s="17" customFormat="1">
      <c r="A226" s="17" t="s">
        <v>13</v>
      </c>
      <c r="B226" s="18">
        <f>B217/B221*100</f>
        <v>62.5</v>
      </c>
      <c r="C226" s="18">
        <f t="shared" ref="C226:AW226" si="115">C217/C221*100</f>
        <v>50</v>
      </c>
      <c r="D226" s="18">
        <f t="shared" si="115"/>
        <v>37.5</v>
      </c>
      <c r="E226" s="18">
        <f t="shared" si="115"/>
        <v>30.772500000000001</v>
      </c>
      <c r="F226" s="18">
        <f t="shared" si="115"/>
        <v>26.32</v>
      </c>
      <c r="G226" s="18">
        <f t="shared" si="115"/>
        <v>25</v>
      </c>
      <c r="H226" s="18">
        <f t="shared" si="115"/>
        <v>34.375</v>
      </c>
      <c r="I226" s="18">
        <f t="shared" si="115"/>
        <v>24.375</v>
      </c>
      <c r="J226" s="18">
        <f t="shared" si="115"/>
        <v>73.529411764705884</v>
      </c>
      <c r="K226" s="18">
        <f t="shared" si="115"/>
        <v>58.82352941176471</v>
      </c>
      <c r="L226" s="18">
        <f t="shared" si="115"/>
        <v>44.117647058823529</v>
      </c>
      <c r="M226" s="18">
        <f t="shared" si="115"/>
        <v>36.202941176470596</v>
      </c>
      <c r="N226" s="18">
        <f t="shared" si="115"/>
        <v>30.964705882352938</v>
      </c>
      <c r="O226" s="18">
        <f t="shared" si="115"/>
        <v>29.411764705882355</v>
      </c>
      <c r="P226" s="18">
        <f t="shared" si="115"/>
        <v>40.441176470588239</v>
      </c>
      <c r="Q226" s="18">
        <f t="shared" si="115"/>
        <v>28.676470588235293</v>
      </c>
      <c r="R226" s="18">
        <f t="shared" si="115"/>
        <v>89.285714285714292</v>
      </c>
      <c r="S226" s="18">
        <f t="shared" si="115"/>
        <v>71.428571428571431</v>
      </c>
      <c r="T226" s="18">
        <f t="shared" si="115"/>
        <v>53.571428571428569</v>
      </c>
      <c r="U226" s="18">
        <f t="shared" si="115"/>
        <v>43.960714285714289</v>
      </c>
      <c r="V226" s="18">
        <f t="shared" si="115"/>
        <v>37.6</v>
      </c>
      <c r="W226" s="18">
        <f t="shared" si="115"/>
        <v>35.714285714285715</v>
      </c>
      <c r="X226" s="18">
        <f t="shared" si="115"/>
        <v>49.107142857142861</v>
      </c>
      <c r="Y226" s="18">
        <f t="shared" si="115"/>
        <v>34.821428571428569</v>
      </c>
      <c r="Z226" s="18">
        <f t="shared" si="115"/>
        <v>113.63636363636363</v>
      </c>
      <c r="AA226" s="18">
        <f t="shared" si="115"/>
        <v>90.909090909090892</v>
      </c>
      <c r="AB226" s="18">
        <f t="shared" si="115"/>
        <v>68.181818181818159</v>
      </c>
      <c r="AC226" s="18">
        <f t="shared" si="115"/>
        <v>55.95</v>
      </c>
      <c r="AD226" s="18">
        <f t="shared" si="115"/>
        <v>47.854545454545452</v>
      </c>
      <c r="AE226" s="18">
        <f t="shared" si="115"/>
        <v>45.454545454545446</v>
      </c>
      <c r="AF226" s="18">
        <f t="shared" si="115"/>
        <v>62.5</v>
      </c>
      <c r="AG226" s="18">
        <f t="shared" si="115"/>
        <v>44.318181818181813</v>
      </c>
      <c r="AH226" s="18">
        <f t="shared" si="115"/>
        <v>94.339622641509422</v>
      </c>
      <c r="AI226" s="18">
        <f t="shared" si="115"/>
        <v>75.471698113207538</v>
      </c>
      <c r="AJ226" s="18">
        <f t="shared" si="115"/>
        <v>56.60377358490566</v>
      </c>
      <c r="AK226" s="18">
        <f t="shared" si="115"/>
        <v>46.449056603773585</v>
      </c>
      <c r="AL226" s="18">
        <f t="shared" si="115"/>
        <v>39.728301886792451</v>
      </c>
      <c r="AM226" s="18">
        <f t="shared" si="115"/>
        <v>37.735849056603769</v>
      </c>
      <c r="AN226" s="18">
        <f t="shared" si="115"/>
        <v>51.886792452830186</v>
      </c>
      <c r="AO226" s="18">
        <f t="shared" si="115"/>
        <v>36.79245283018868</v>
      </c>
      <c r="AP226" s="18">
        <f t="shared" si="115"/>
        <v>89.285714285714292</v>
      </c>
      <c r="AQ226" s="18">
        <f t="shared" si="115"/>
        <v>71.428571428571431</v>
      </c>
      <c r="AR226" s="18">
        <f t="shared" si="115"/>
        <v>53.571428571428569</v>
      </c>
      <c r="AS226" s="18">
        <f t="shared" si="115"/>
        <v>43.960714285714289</v>
      </c>
      <c r="AT226" s="18">
        <f t="shared" si="115"/>
        <v>37.6</v>
      </c>
      <c r="AU226" s="18">
        <f t="shared" si="115"/>
        <v>35.714285714285715</v>
      </c>
      <c r="AV226" s="18">
        <f t="shared" si="115"/>
        <v>49.107142857142861</v>
      </c>
      <c r="AW226" s="18">
        <f t="shared" si="115"/>
        <v>34.821428571428569</v>
      </c>
    </row>
    <row r="228" spans="1:49">
      <c r="A228" s="2" t="s">
        <v>288</v>
      </c>
    </row>
    <row r="229" spans="1:49">
      <c r="A229" s="7" t="s">
        <v>266</v>
      </c>
      <c r="B229" s="2" t="s">
        <v>73</v>
      </c>
      <c r="C229" s="2" t="s">
        <v>74</v>
      </c>
      <c r="D229" s="2" t="s">
        <v>75</v>
      </c>
      <c r="E229" s="2" t="s">
        <v>76</v>
      </c>
      <c r="F229" s="2" t="s">
        <v>77</v>
      </c>
      <c r="G229" s="2" t="s">
        <v>78</v>
      </c>
      <c r="H229" s="2" t="s">
        <v>79</v>
      </c>
      <c r="I229" s="2" t="s">
        <v>32</v>
      </c>
      <c r="J229" s="2" t="s">
        <v>73</v>
      </c>
      <c r="K229" s="2" t="s">
        <v>74</v>
      </c>
      <c r="L229" s="2" t="s">
        <v>75</v>
      </c>
      <c r="M229" s="2" t="s">
        <v>76</v>
      </c>
      <c r="N229" s="2" t="s">
        <v>77</v>
      </c>
      <c r="O229" s="2" t="s">
        <v>78</v>
      </c>
      <c r="P229" s="2" t="s">
        <v>79</v>
      </c>
      <c r="Q229" s="2" t="s">
        <v>32</v>
      </c>
      <c r="R229" s="2" t="s">
        <v>73</v>
      </c>
      <c r="S229" s="2" t="s">
        <v>74</v>
      </c>
      <c r="T229" s="2" t="s">
        <v>75</v>
      </c>
      <c r="U229" s="2" t="s">
        <v>76</v>
      </c>
      <c r="V229" s="2" t="s">
        <v>77</v>
      </c>
      <c r="W229" s="2" t="s">
        <v>78</v>
      </c>
      <c r="X229" s="2" t="s">
        <v>79</v>
      </c>
      <c r="Y229" s="2" t="s">
        <v>32</v>
      </c>
      <c r="Z229" s="2" t="s">
        <v>73</v>
      </c>
      <c r="AA229" s="2" t="s">
        <v>74</v>
      </c>
      <c r="AB229" s="2" t="s">
        <v>75</v>
      </c>
      <c r="AC229" s="2" t="s">
        <v>76</v>
      </c>
      <c r="AD229" s="2" t="s">
        <v>77</v>
      </c>
      <c r="AE229" s="2" t="s">
        <v>78</v>
      </c>
      <c r="AF229" s="2" t="s">
        <v>79</v>
      </c>
      <c r="AG229" s="2" t="s">
        <v>32</v>
      </c>
      <c r="AH229" s="2" t="s">
        <v>73</v>
      </c>
      <c r="AI229" s="2" t="s">
        <v>74</v>
      </c>
      <c r="AJ229" s="2" t="s">
        <v>75</v>
      </c>
      <c r="AK229" s="2" t="s">
        <v>76</v>
      </c>
      <c r="AL229" s="2" t="s">
        <v>77</v>
      </c>
      <c r="AM229" s="2" t="s">
        <v>78</v>
      </c>
      <c r="AN229" s="2" t="s">
        <v>79</v>
      </c>
      <c r="AO229" s="2" t="s">
        <v>32</v>
      </c>
      <c r="AP229" s="2" t="s">
        <v>73</v>
      </c>
      <c r="AQ229" s="2" t="s">
        <v>74</v>
      </c>
      <c r="AR229" s="2" t="s">
        <v>75</v>
      </c>
      <c r="AS229" s="2" t="s">
        <v>76</v>
      </c>
      <c r="AT229" s="2" t="s">
        <v>77</v>
      </c>
      <c r="AU229" s="2" t="s">
        <v>78</v>
      </c>
      <c r="AV229" s="2" t="s">
        <v>79</v>
      </c>
      <c r="AW229" s="2" t="s">
        <v>32</v>
      </c>
    </row>
    <row r="230" spans="1:49">
      <c r="A230" s="7" t="s">
        <v>267</v>
      </c>
      <c r="B230" s="2" t="s">
        <v>73</v>
      </c>
      <c r="C230" s="2" t="s">
        <v>73</v>
      </c>
      <c r="D230" s="2" t="s">
        <v>73</v>
      </c>
      <c r="E230" s="2" t="s">
        <v>73</v>
      </c>
      <c r="F230" s="2" t="s">
        <v>73</v>
      </c>
      <c r="G230" s="2" t="s">
        <v>73</v>
      </c>
      <c r="H230" s="2" t="s">
        <v>73</v>
      </c>
      <c r="I230" s="2" t="s">
        <v>73</v>
      </c>
      <c r="J230" s="2" t="s">
        <v>74</v>
      </c>
      <c r="K230" s="2" t="s">
        <v>74</v>
      </c>
      <c r="L230" s="2" t="s">
        <v>74</v>
      </c>
      <c r="M230" s="2" t="s">
        <v>74</v>
      </c>
      <c r="N230" s="2" t="s">
        <v>74</v>
      </c>
      <c r="O230" s="2" t="s">
        <v>74</v>
      </c>
      <c r="P230" s="2" t="s">
        <v>74</v>
      </c>
      <c r="Q230" s="2" t="s">
        <v>74</v>
      </c>
      <c r="R230" s="2" t="s">
        <v>75</v>
      </c>
      <c r="S230" s="2" t="s">
        <v>75</v>
      </c>
      <c r="T230" s="2" t="s">
        <v>75</v>
      </c>
      <c r="U230" s="2" t="s">
        <v>75</v>
      </c>
      <c r="V230" s="2" t="s">
        <v>75</v>
      </c>
      <c r="W230" s="2" t="s">
        <v>75</v>
      </c>
      <c r="X230" s="2" t="s">
        <v>75</v>
      </c>
      <c r="Y230" s="2" t="s">
        <v>75</v>
      </c>
      <c r="Z230" s="2" t="s">
        <v>78</v>
      </c>
      <c r="AA230" s="2" t="s">
        <v>78</v>
      </c>
      <c r="AB230" s="2" t="s">
        <v>78</v>
      </c>
      <c r="AC230" s="2" t="s">
        <v>78</v>
      </c>
      <c r="AD230" s="2" t="s">
        <v>78</v>
      </c>
      <c r="AE230" s="2" t="s">
        <v>78</v>
      </c>
      <c r="AF230" s="2" t="s">
        <v>78</v>
      </c>
      <c r="AG230" s="2" t="s">
        <v>78</v>
      </c>
      <c r="AH230" s="2" t="s">
        <v>79</v>
      </c>
      <c r="AI230" s="2" t="s">
        <v>79</v>
      </c>
      <c r="AJ230" s="2" t="s">
        <v>79</v>
      </c>
      <c r="AK230" s="2" t="s">
        <v>79</v>
      </c>
      <c r="AL230" s="2" t="s">
        <v>79</v>
      </c>
      <c r="AM230" s="2" t="s">
        <v>79</v>
      </c>
      <c r="AN230" s="2" t="s">
        <v>79</v>
      </c>
      <c r="AO230" s="2" t="s">
        <v>79</v>
      </c>
      <c r="AP230" s="2" t="s">
        <v>31</v>
      </c>
      <c r="AQ230" s="2" t="s">
        <v>31</v>
      </c>
      <c r="AR230" s="2" t="s">
        <v>31</v>
      </c>
      <c r="AS230" s="2" t="s">
        <v>31</v>
      </c>
      <c r="AT230" s="2" t="s">
        <v>31</v>
      </c>
      <c r="AU230" s="2" t="s">
        <v>31</v>
      </c>
      <c r="AV230" s="2" t="s">
        <v>31</v>
      </c>
      <c r="AW230" s="2" t="s">
        <v>31</v>
      </c>
    </row>
    <row r="231" spans="1:49">
      <c r="A231" s="7" t="s">
        <v>260</v>
      </c>
      <c r="B231" s="40">
        <v>0</v>
      </c>
      <c r="C231" s="14">
        <f>INDEX(SystemParamValues,MATCH("BasicRate",ParamNames,0),MATCH($B$2,SystemNames,0))</f>
        <v>0.2</v>
      </c>
      <c r="D231" s="14">
        <f>INDEX(SystemParamValues,MATCH("HigherRate",ParamNames,0),MATCH($B$2,SystemNames,0))</f>
        <v>0.4</v>
      </c>
      <c r="E231" s="14">
        <f>INDEX(SystemParamValues,MATCH("MTROnCBTaper1Kid",ParamNames,0),MATCH($B$2,SystemNames,0))</f>
        <v>0.50763999999999998</v>
      </c>
      <c r="F231" s="14">
        <f>INDEX(SystemParamValues,MATCH("MTROnCBTaper2Kids",ParamNames,0),MATCH($B$2,SystemNames,0))</f>
        <v>0.57888000000000006</v>
      </c>
      <c r="G231" s="14">
        <f>INDEX(SystemParamValues,MATCH("MTROnPATaper",ParamNames,0),MATCH($B$2,SystemNames,0))</f>
        <v>0.6</v>
      </c>
      <c r="H231" s="14">
        <f>INDEX(SystemParamValues,MATCH("AdditionalRate",ParamNames,0),MATCH($B$2,SystemNames,0))</f>
        <v>0.45</v>
      </c>
      <c r="I231" s="14">
        <f>INDEX(SystemParamValues,MATCH("BasicRate",ParamNames,0),MATCH($B$2,SystemNames,0))+INDEX(SystemParamValues,MATCH("TaxCredTaperRate",ParamNames,0),MATCH($B$2,SystemNames,0))</f>
        <v>0.61</v>
      </c>
      <c r="J231" s="40">
        <v>0</v>
      </c>
      <c r="K231" s="14">
        <f>INDEX(SystemParamValues,MATCH("BasicRate",ParamNames,0),MATCH($B$2,SystemNames,0))</f>
        <v>0.2</v>
      </c>
      <c r="L231" s="14">
        <f>INDEX(SystemParamValues,MATCH("HigherRate",ParamNames,0),MATCH($B$2,SystemNames,0))</f>
        <v>0.4</v>
      </c>
      <c r="M231" s="14">
        <f>INDEX(SystemParamValues,MATCH("MTROnCBTaper1Kid",ParamNames,0),MATCH($B$2,SystemNames,0))</f>
        <v>0.50763999999999998</v>
      </c>
      <c r="N231" s="14">
        <f>INDEX(SystemParamValues,MATCH("MTROnCBTaper2Kids",ParamNames,0),MATCH($B$2,SystemNames,0))</f>
        <v>0.57888000000000006</v>
      </c>
      <c r="O231" s="14">
        <f>INDEX(SystemParamValues,MATCH("MTROnPATaper",ParamNames,0),MATCH($B$2,SystemNames,0))</f>
        <v>0.6</v>
      </c>
      <c r="P231" s="14">
        <f>INDEX(SystemParamValues,MATCH("AdditionalRate",ParamNames,0),MATCH($B$2,SystemNames,0))</f>
        <v>0.45</v>
      </c>
      <c r="Q231" s="14">
        <f>INDEX(SystemParamValues,MATCH("BasicRate",ParamNames,0),MATCH($B$2,SystemNames,0))+INDEX(SystemParamValues,MATCH("TaxCredTaperRate",ParamNames,0),MATCH($B$2,SystemNames,0))</f>
        <v>0.61</v>
      </c>
      <c r="R231" s="40">
        <v>0</v>
      </c>
      <c r="S231" s="14">
        <f>INDEX(SystemParamValues,MATCH("BasicRate",ParamNames,0),MATCH($B$2,SystemNames,0))</f>
        <v>0.2</v>
      </c>
      <c r="T231" s="14">
        <f>INDEX(SystemParamValues,MATCH("HigherRate",ParamNames,0),MATCH($B$2,SystemNames,0))</f>
        <v>0.4</v>
      </c>
      <c r="U231" s="14">
        <f>INDEX(SystemParamValues,MATCH("MTROnCBTaper1Kid",ParamNames,0),MATCH($B$2,SystemNames,0))</f>
        <v>0.50763999999999998</v>
      </c>
      <c r="V231" s="14">
        <f>INDEX(SystemParamValues,MATCH("MTROnCBTaper2Kids",ParamNames,0),MATCH($B$2,SystemNames,0))</f>
        <v>0.57888000000000006</v>
      </c>
      <c r="W231" s="14">
        <f>INDEX(SystemParamValues,MATCH("MTROnPATaper",ParamNames,0),MATCH($B$2,SystemNames,0))</f>
        <v>0.6</v>
      </c>
      <c r="X231" s="14">
        <f>INDEX(SystemParamValues,MATCH("AdditionalRate",ParamNames,0),MATCH($B$2,SystemNames,0))</f>
        <v>0.45</v>
      </c>
      <c r="Y231" s="14">
        <f>INDEX(SystemParamValues,MATCH("BasicRate",ParamNames,0),MATCH($B$2,SystemNames,0))+INDEX(SystemParamValues,MATCH("TaxCredTaperRate",ParamNames,0),MATCH($B$2,SystemNames,0))</f>
        <v>0.61</v>
      </c>
      <c r="Z231" s="40">
        <v>0</v>
      </c>
      <c r="AA231" s="14">
        <f>INDEX(SystemParamValues,MATCH("BasicRate",ParamNames,0),MATCH($B$2,SystemNames,0))</f>
        <v>0.2</v>
      </c>
      <c r="AB231" s="14">
        <f>INDEX(SystemParamValues,MATCH("HigherRate",ParamNames,0),MATCH($B$2,SystemNames,0))</f>
        <v>0.4</v>
      </c>
      <c r="AC231" s="14">
        <f>INDEX(SystemParamValues,MATCH("MTROnCBTaper1Kid",ParamNames,0),MATCH($B$2,SystemNames,0))</f>
        <v>0.50763999999999998</v>
      </c>
      <c r="AD231" s="14">
        <f>INDEX(SystemParamValues,MATCH("MTROnCBTaper2Kids",ParamNames,0),MATCH($B$2,SystemNames,0))</f>
        <v>0.57888000000000006</v>
      </c>
      <c r="AE231" s="14">
        <f>INDEX(SystemParamValues,MATCH("MTROnPATaper",ParamNames,0),MATCH($B$2,SystemNames,0))</f>
        <v>0.6</v>
      </c>
      <c r="AF231" s="14">
        <f>INDEX(SystemParamValues,MATCH("AdditionalRate",ParamNames,0),MATCH($B$2,SystemNames,0))</f>
        <v>0.45</v>
      </c>
      <c r="AG231" s="14">
        <f>INDEX(SystemParamValues,MATCH("BasicRate",ParamNames,0),MATCH($B$2,SystemNames,0))+INDEX(SystemParamValues,MATCH("TaxCredTaperRate",ParamNames,0),MATCH($B$2,SystemNames,0))</f>
        <v>0.61</v>
      </c>
      <c r="AH231" s="40">
        <v>0</v>
      </c>
      <c r="AI231" s="14">
        <f>INDEX(SystemParamValues,MATCH("BasicRate",ParamNames,0),MATCH($B$2,SystemNames,0))</f>
        <v>0.2</v>
      </c>
      <c r="AJ231" s="14">
        <f>INDEX(SystemParamValues,MATCH("HigherRate",ParamNames,0),MATCH($B$2,SystemNames,0))</f>
        <v>0.4</v>
      </c>
      <c r="AK231" s="14">
        <f>INDEX(SystemParamValues,MATCH("MTROnCBTaper1Kid",ParamNames,0),MATCH($B$2,SystemNames,0))</f>
        <v>0.50763999999999998</v>
      </c>
      <c r="AL231" s="14">
        <f>INDEX(SystemParamValues,MATCH("MTROnCBTaper2Kids",ParamNames,0),MATCH($B$2,SystemNames,0))</f>
        <v>0.57888000000000006</v>
      </c>
      <c r="AM231" s="14">
        <f>INDEX(SystemParamValues,MATCH("MTROnPATaper",ParamNames,0),MATCH($B$2,SystemNames,0))</f>
        <v>0.6</v>
      </c>
      <c r="AN231" s="14">
        <f>INDEX(SystemParamValues,MATCH("AdditionalRate",ParamNames,0),MATCH($B$2,SystemNames,0))</f>
        <v>0.45</v>
      </c>
      <c r="AO231" s="14">
        <f>INDEX(SystemParamValues,MATCH("BasicRate",ParamNames,0),MATCH($B$2,SystemNames,0))+INDEX(SystemParamValues,MATCH("TaxCredTaperRate",ParamNames,0),MATCH($B$2,SystemNames,0))</f>
        <v>0.61</v>
      </c>
      <c r="AP231" s="40">
        <v>0</v>
      </c>
      <c r="AQ231" s="14">
        <f>INDEX(SystemParamValues,MATCH("BasicRate",ParamNames,0),MATCH($B$2,SystemNames,0))</f>
        <v>0.2</v>
      </c>
      <c r="AR231" s="14">
        <f>INDEX(SystemParamValues,MATCH("HigherRate",ParamNames,0),MATCH($B$2,SystemNames,0))</f>
        <v>0.4</v>
      </c>
      <c r="AS231" s="14">
        <f>INDEX(SystemParamValues,MATCH("MTROnCBTaper1Kid",ParamNames,0),MATCH($B$2,SystemNames,0))</f>
        <v>0.50763999999999998</v>
      </c>
      <c r="AT231" s="14">
        <f>INDEX(SystemParamValues,MATCH("MTROnCBTaper2Kids",ParamNames,0),MATCH($B$2,SystemNames,0))</f>
        <v>0.57888000000000006</v>
      </c>
      <c r="AU231" s="14">
        <f>INDEX(SystemParamValues,MATCH("MTROnPATaper",ParamNames,0),MATCH($B$2,SystemNames,0))</f>
        <v>0.6</v>
      </c>
      <c r="AV231" s="14">
        <f>INDEX(SystemParamValues,MATCH("AdditionalRate",ParamNames,0),MATCH($B$2,SystemNames,0))</f>
        <v>0.45</v>
      </c>
      <c r="AW231" s="14">
        <f>INDEX(SystemParamValues,MATCH("BasicRate",ParamNames,0),MATCH($B$2,SystemNames,0))+INDEX(SystemParamValues,MATCH("TaxCredTaperRate",ParamNames,0),MATCH($B$2,SystemNames,0))</f>
        <v>0.61</v>
      </c>
    </row>
    <row r="232" spans="1:49">
      <c r="A232" s="7" t="s">
        <v>10</v>
      </c>
      <c r="B232" s="14">
        <v>0</v>
      </c>
      <c r="C232" s="14">
        <v>0</v>
      </c>
      <c r="D232" s="14">
        <v>0</v>
      </c>
      <c r="E232" s="14">
        <v>0</v>
      </c>
      <c r="F232" s="14">
        <v>0</v>
      </c>
      <c r="G232" s="14">
        <v>0</v>
      </c>
      <c r="H232" s="14">
        <v>0</v>
      </c>
      <c r="I232" s="14">
        <v>0</v>
      </c>
      <c r="J232" s="14">
        <f>INDEX(SystemParamValues,MATCH("BasicRate",ParamNames,0),MATCH($B$2,SystemNames,0))</f>
        <v>0.2</v>
      </c>
      <c r="K232" s="14">
        <f>INDEX(SystemParamValues,MATCH("BasicRate",ParamNames,0),MATCH($B$2,SystemNames,0))</f>
        <v>0.2</v>
      </c>
      <c r="L232" s="14">
        <f t="shared" ref="L232:Q232" si="116">INDEX(SystemParamValues,MATCH("BasicRate",ParamNames,0),MATCH($B$2,SystemNames,0))</f>
        <v>0.2</v>
      </c>
      <c r="M232" s="14">
        <f t="shared" si="116"/>
        <v>0.2</v>
      </c>
      <c r="N232" s="14">
        <f t="shared" si="116"/>
        <v>0.2</v>
      </c>
      <c r="O232" s="14">
        <f t="shared" si="116"/>
        <v>0.2</v>
      </c>
      <c r="P232" s="14">
        <f t="shared" si="116"/>
        <v>0.2</v>
      </c>
      <c r="Q232" s="14">
        <f t="shared" si="116"/>
        <v>0.2</v>
      </c>
      <c r="R232" s="14">
        <f>INDEX(SystemParamValues,MATCH("HigherRate",ParamNames,0),MATCH($B$2,SystemNames,0))</f>
        <v>0.4</v>
      </c>
      <c r="S232" s="14">
        <f>INDEX(SystemParamValues,MATCH("HigherRate",ParamNames,0),MATCH($B$2,SystemNames,0))</f>
        <v>0.4</v>
      </c>
      <c r="T232" s="14">
        <f>INDEX(SystemParamValues,MATCH("HigherRate",ParamNames,0),MATCH($B$2,SystemNames,0))</f>
        <v>0.4</v>
      </c>
      <c r="U232" s="14">
        <f>INDEX(SystemParamValues,MATCH("HigherRate",ParamNames,0),MATCH($B$2,SystemNames,0))</f>
        <v>0.4</v>
      </c>
      <c r="V232" s="14">
        <f>INDEX(SystemParamValues,MATCH("HigherRate",ParamNames,0),MATCH($B$2,SystemNames,0))</f>
        <v>0.4</v>
      </c>
      <c r="W232" s="14">
        <f>INDEX(SystemParamValues,MATCH("HigherRate",ParamNames,0),MATCH($B$2,SystemNames,0))</f>
        <v>0.4</v>
      </c>
      <c r="X232" s="14">
        <f>INDEX(SystemParamValues,MATCH("HigherRate",ParamNames,0),MATCH($B$2,SystemNames,0))</f>
        <v>0.4</v>
      </c>
      <c r="Y232" s="14">
        <f>INDEX(SystemParamValues,MATCH("HigherRate",ParamNames,0),MATCH($B$2,SystemNames,0))</f>
        <v>0.4</v>
      </c>
      <c r="Z232" s="14">
        <f>INDEX(SystemParamValues,MATCH("MTROnPATaper",ParamNames,0),MATCH($B$2,SystemNames,0))</f>
        <v>0.6</v>
      </c>
      <c r="AA232" s="14">
        <f>INDEX(SystemParamValues,MATCH("MTROnPATaper",ParamNames,0),MATCH($B$2,SystemNames,0))</f>
        <v>0.6</v>
      </c>
      <c r="AB232" s="14">
        <f>INDEX(SystemParamValues,MATCH("MTROnPATaper",ParamNames,0),MATCH($B$2,SystemNames,0))</f>
        <v>0.6</v>
      </c>
      <c r="AC232" s="14">
        <f>INDEX(SystemParamValues,MATCH("MTROnPATaper",ParamNames,0),MATCH($B$2,SystemNames,0))</f>
        <v>0.6</v>
      </c>
      <c r="AD232" s="14">
        <f>INDEX(SystemParamValues,MATCH("MTROnPATaper",ParamNames,0),MATCH($B$2,SystemNames,0))</f>
        <v>0.6</v>
      </c>
      <c r="AE232" s="14">
        <f>INDEX(SystemParamValues,MATCH("MTROnPATaper",ParamNames,0),MATCH($B$2,SystemNames,0))</f>
        <v>0.6</v>
      </c>
      <c r="AF232" s="14">
        <f>INDEX(SystemParamValues,MATCH("MTROnPATaper",ParamNames,0),MATCH($B$2,SystemNames,0))</f>
        <v>0.6</v>
      </c>
      <c r="AG232" s="14">
        <f>INDEX(SystemParamValues,MATCH("MTROnPATaper",ParamNames,0),MATCH($B$2,SystemNames,0))</f>
        <v>0.6</v>
      </c>
      <c r="AH232" s="14">
        <f t="shared" ref="AH232:AM232" si="117">INDEX(SystemParamValues,MATCH("AdditionalRate",ParamNames,0),MATCH($B$2,SystemNames,0))</f>
        <v>0.45</v>
      </c>
      <c r="AI232" s="14">
        <f t="shared" si="117"/>
        <v>0.45</v>
      </c>
      <c r="AJ232" s="14">
        <f t="shared" si="117"/>
        <v>0.45</v>
      </c>
      <c r="AK232" s="14">
        <f t="shared" si="117"/>
        <v>0.45</v>
      </c>
      <c r="AL232" s="14">
        <f t="shared" si="117"/>
        <v>0.45</v>
      </c>
      <c r="AM232" s="14">
        <f t="shared" si="117"/>
        <v>0.45</v>
      </c>
      <c r="AN232" s="14">
        <f>INDEX(SystemParamValues,MATCH("AdditionalRate",ParamNames,0),MATCH($B$2,SystemNames,0))</f>
        <v>0.45</v>
      </c>
      <c r="AO232" s="14">
        <f>INDEX(SystemParamValues,MATCH("AdditionalRate",ParamNames,0),MATCH($B$2,SystemNames,0))</f>
        <v>0.45</v>
      </c>
      <c r="AP232" s="14">
        <f t="shared" ref="AP232:AW232" si="118">INDEX(SystemParamValues,MATCH("PensCredTaperRate",ParamNames,0),MATCH($B$2,SystemNames,0))</f>
        <v>0.4</v>
      </c>
      <c r="AQ232" s="14">
        <f t="shared" si="118"/>
        <v>0.4</v>
      </c>
      <c r="AR232" s="14">
        <f t="shared" si="118"/>
        <v>0.4</v>
      </c>
      <c r="AS232" s="14">
        <f t="shared" si="118"/>
        <v>0.4</v>
      </c>
      <c r="AT232" s="14">
        <f t="shared" si="118"/>
        <v>0.4</v>
      </c>
      <c r="AU232" s="14">
        <f t="shared" si="118"/>
        <v>0.4</v>
      </c>
      <c r="AV232" s="14">
        <f t="shared" si="118"/>
        <v>0.4</v>
      </c>
      <c r="AW232" s="14">
        <f t="shared" si="118"/>
        <v>0.4</v>
      </c>
    </row>
    <row r="233" spans="1:49">
      <c r="A233" s="7" t="s">
        <v>180</v>
      </c>
      <c r="B233" s="40">
        <v>0.6</v>
      </c>
      <c r="C233" s="40">
        <v>0.6</v>
      </c>
      <c r="D233" s="40">
        <v>0.6</v>
      </c>
      <c r="E233" s="40">
        <v>0.6</v>
      </c>
      <c r="F233" s="40">
        <v>0.6</v>
      </c>
      <c r="G233" s="40">
        <v>0.6</v>
      </c>
      <c r="H233" s="40">
        <v>0.6</v>
      </c>
      <c r="I233" s="40">
        <v>0.6</v>
      </c>
      <c r="J233" s="40">
        <v>0.6</v>
      </c>
      <c r="K233" s="40">
        <v>0.6</v>
      </c>
      <c r="L233" s="40">
        <v>0.6</v>
      </c>
      <c r="M233" s="40">
        <v>0.6</v>
      </c>
      <c r="N233" s="40">
        <v>0.6</v>
      </c>
      <c r="O233" s="40">
        <v>0.6</v>
      </c>
      <c r="P233" s="40">
        <v>0.6</v>
      </c>
      <c r="Q233" s="40">
        <v>0.6</v>
      </c>
      <c r="R233" s="40">
        <v>0.6</v>
      </c>
      <c r="S233" s="40">
        <v>0.6</v>
      </c>
      <c r="T233" s="40">
        <v>0.6</v>
      </c>
      <c r="U233" s="40">
        <v>0.6</v>
      </c>
      <c r="V233" s="40">
        <v>0.6</v>
      </c>
      <c r="W233" s="40">
        <v>0.6</v>
      </c>
      <c r="X233" s="40">
        <v>0.6</v>
      </c>
      <c r="Y233" s="40">
        <v>0.6</v>
      </c>
      <c r="Z233" s="40">
        <v>0.6</v>
      </c>
      <c r="AA233" s="40">
        <v>0.6</v>
      </c>
      <c r="AB233" s="40">
        <v>0.6</v>
      </c>
      <c r="AC233" s="40">
        <v>0.6</v>
      </c>
      <c r="AD233" s="40">
        <v>0.6</v>
      </c>
      <c r="AE233" s="40">
        <v>0.6</v>
      </c>
      <c r="AF233" s="40">
        <v>0.6</v>
      </c>
      <c r="AG233" s="40">
        <v>0.6</v>
      </c>
      <c r="AH233" s="40">
        <v>0.6</v>
      </c>
      <c r="AI233" s="40">
        <v>0.6</v>
      </c>
      <c r="AJ233" s="40">
        <v>0.6</v>
      </c>
      <c r="AK233" s="40">
        <v>0.6</v>
      </c>
      <c r="AL233" s="40">
        <v>0.6</v>
      </c>
      <c r="AM233" s="40">
        <v>0.6</v>
      </c>
      <c r="AN233" s="40">
        <v>0.6</v>
      </c>
      <c r="AO233" s="40">
        <v>0.6</v>
      </c>
      <c r="AP233" s="40">
        <v>0.6</v>
      </c>
      <c r="AQ233" s="40">
        <v>0.6</v>
      </c>
      <c r="AR233" s="40">
        <v>0.6</v>
      </c>
      <c r="AS233" s="40">
        <v>0.6</v>
      </c>
      <c r="AT233" s="40">
        <v>0.6</v>
      </c>
      <c r="AU233" s="40">
        <v>0.6</v>
      </c>
      <c r="AV233" s="40">
        <v>0.6</v>
      </c>
      <c r="AW233" s="40">
        <v>0.6</v>
      </c>
    </row>
    <row r="234" spans="1:49">
      <c r="A234" s="7" t="s">
        <v>3</v>
      </c>
      <c r="B234" s="14">
        <v>10</v>
      </c>
      <c r="C234" s="14">
        <v>10</v>
      </c>
      <c r="D234" s="14">
        <v>10</v>
      </c>
      <c r="E234" s="14">
        <v>10</v>
      </c>
      <c r="F234" s="14">
        <v>10</v>
      </c>
      <c r="G234" s="14">
        <v>10</v>
      </c>
      <c r="H234" s="14">
        <v>10</v>
      </c>
      <c r="I234" s="14">
        <v>10</v>
      </c>
      <c r="J234" s="14">
        <v>10</v>
      </c>
      <c r="K234" s="14">
        <v>10</v>
      </c>
      <c r="L234" s="14">
        <v>10</v>
      </c>
      <c r="M234" s="14">
        <v>10</v>
      </c>
      <c r="N234" s="14">
        <v>10</v>
      </c>
      <c r="O234" s="14">
        <v>10</v>
      </c>
      <c r="P234" s="14">
        <v>10</v>
      </c>
      <c r="Q234" s="14">
        <v>10</v>
      </c>
      <c r="R234" s="14">
        <v>10</v>
      </c>
      <c r="S234" s="14">
        <v>10</v>
      </c>
      <c r="T234" s="14">
        <v>10</v>
      </c>
      <c r="U234" s="14">
        <v>10</v>
      </c>
      <c r="V234" s="14">
        <v>10</v>
      </c>
      <c r="W234" s="14">
        <v>10</v>
      </c>
      <c r="X234" s="14">
        <v>10</v>
      </c>
      <c r="Y234" s="14">
        <v>10</v>
      </c>
      <c r="Z234" s="14">
        <v>10</v>
      </c>
      <c r="AA234" s="14">
        <v>10</v>
      </c>
      <c r="AB234" s="14">
        <v>10</v>
      </c>
      <c r="AC234" s="14">
        <v>10</v>
      </c>
      <c r="AD234" s="14">
        <v>10</v>
      </c>
      <c r="AE234" s="14">
        <v>10</v>
      </c>
      <c r="AF234" s="14">
        <v>10</v>
      </c>
      <c r="AG234" s="14">
        <v>10</v>
      </c>
      <c r="AH234" s="14">
        <v>10</v>
      </c>
      <c r="AI234" s="14">
        <v>10</v>
      </c>
      <c r="AJ234" s="14">
        <v>10</v>
      </c>
      <c r="AK234" s="14">
        <v>10</v>
      </c>
      <c r="AL234" s="14">
        <v>10</v>
      </c>
      <c r="AM234" s="14">
        <v>10</v>
      </c>
      <c r="AN234" s="14">
        <v>10</v>
      </c>
      <c r="AO234" s="14">
        <v>10</v>
      </c>
      <c r="AP234" s="14">
        <v>10</v>
      </c>
      <c r="AQ234" s="14">
        <v>10</v>
      </c>
      <c r="AR234" s="14">
        <v>10</v>
      </c>
      <c r="AS234" s="14">
        <v>10</v>
      </c>
      <c r="AT234" s="14">
        <v>10</v>
      </c>
      <c r="AU234" s="14">
        <v>10</v>
      </c>
      <c r="AV234" s="14">
        <v>10</v>
      </c>
      <c r="AW234" s="14">
        <v>10</v>
      </c>
    </row>
    <row r="235" spans="1:49">
      <c r="A235" s="7" t="s">
        <v>251</v>
      </c>
      <c r="B235" s="1">
        <f>1</f>
        <v>1</v>
      </c>
      <c r="C235" s="1">
        <f>1</f>
        <v>1</v>
      </c>
      <c r="D235" s="1">
        <f>1</f>
        <v>1</v>
      </c>
      <c r="E235" s="1">
        <f>1</f>
        <v>1</v>
      </c>
      <c r="F235" s="1">
        <f>1</f>
        <v>1</v>
      </c>
      <c r="G235" s="1">
        <f>1</f>
        <v>1</v>
      </c>
      <c r="H235" s="1">
        <f>1</f>
        <v>1</v>
      </c>
      <c r="I235" s="1">
        <f>1</f>
        <v>1</v>
      </c>
      <c r="J235" s="1">
        <f>1</f>
        <v>1</v>
      </c>
      <c r="K235" s="1">
        <f>1</f>
        <v>1</v>
      </c>
      <c r="L235" s="1">
        <f>1</f>
        <v>1</v>
      </c>
      <c r="M235" s="1">
        <f>1</f>
        <v>1</v>
      </c>
      <c r="N235" s="1">
        <f>1</f>
        <v>1</v>
      </c>
      <c r="O235" s="1">
        <f>1</f>
        <v>1</v>
      </c>
      <c r="P235" s="1">
        <f>1</f>
        <v>1</v>
      </c>
      <c r="Q235" s="1">
        <f>1</f>
        <v>1</v>
      </c>
      <c r="R235" s="1">
        <f>1</f>
        <v>1</v>
      </c>
      <c r="S235" s="1">
        <f>1</f>
        <v>1</v>
      </c>
      <c r="T235" s="1">
        <f>1</f>
        <v>1</v>
      </c>
      <c r="U235" s="1">
        <f>1</f>
        <v>1</v>
      </c>
      <c r="V235" s="1">
        <f>1</f>
        <v>1</v>
      </c>
      <c r="W235" s="1">
        <f>1</f>
        <v>1</v>
      </c>
      <c r="X235" s="1">
        <f>1</f>
        <v>1</v>
      </c>
      <c r="Y235" s="1">
        <f>1</f>
        <v>1</v>
      </c>
      <c r="Z235" s="1">
        <f>1</f>
        <v>1</v>
      </c>
      <c r="AA235" s="1">
        <f>1</f>
        <v>1</v>
      </c>
      <c r="AB235" s="1">
        <f>1</f>
        <v>1</v>
      </c>
      <c r="AC235" s="1">
        <f>1</f>
        <v>1</v>
      </c>
      <c r="AD235" s="1">
        <f>1</f>
        <v>1</v>
      </c>
      <c r="AE235" s="1">
        <f>1</f>
        <v>1</v>
      </c>
      <c r="AF235" s="1">
        <f>1</f>
        <v>1</v>
      </c>
      <c r="AG235" s="1">
        <f>1</f>
        <v>1</v>
      </c>
      <c r="AH235" s="1">
        <f>1</f>
        <v>1</v>
      </c>
      <c r="AI235" s="1">
        <f>1</f>
        <v>1</v>
      </c>
      <c r="AJ235" s="1">
        <f>1</f>
        <v>1</v>
      </c>
      <c r="AK235" s="1">
        <f>1</f>
        <v>1</v>
      </c>
      <c r="AL235" s="1">
        <f>1</f>
        <v>1</v>
      </c>
      <c r="AM235" s="1">
        <f>1</f>
        <v>1</v>
      </c>
      <c r="AN235" s="1">
        <f>1</f>
        <v>1</v>
      </c>
      <c r="AO235" s="1">
        <f>1</f>
        <v>1</v>
      </c>
      <c r="AP235" s="1">
        <f>1</f>
        <v>1</v>
      </c>
      <c r="AQ235" s="1">
        <f>1</f>
        <v>1</v>
      </c>
      <c r="AR235" s="1">
        <f>1</f>
        <v>1</v>
      </c>
      <c r="AS235" s="1">
        <f>1</f>
        <v>1</v>
      </c>
      <c r="AT235" s="1">
        <f>1</f>
        <v>1</v>
      </c>
      <c r="AU235" s="1">
        <f>1</f>
        <v>1</v>
      </c>
      <c r="AV235" s="1">
        <f>1</f>
        <v>1</v>
      </c>
      <c r="AW235" s="1">
        <f>1</f>
        <v>1</v>
      </c>
    </row>
    <row r="236" spans="1:49">
      <c r="A236" s="7" t="s">
        <v>250</v>
      </c>
      <c r="B236" s="1">
        <f t="shared" ref="B236:AW236" si="119">((1+$B$3)*(1+$B$4))-1</f>
        <v>5.0599999999999978E-2</v>
      </c>
      <c r="C236" s="1">
        <f t="shared" si="119"/>
        <v>5.0599999999999978E-2</v>
      </c>
      <c r="D236" s="1">
        <f t="shared" si="119"/>
        <v>5.0599999999999978E-2</v>
      </c>
      <c r="E236" s="1">
        <f t="shared" si="119"/>
        <v>5.0599999999999978E-2</v>
      </c>
      <c r="F236" s="1">
        <f t="shared" si="119"/>
        <v>5.0599999999999978E-2</v>
      </c>
      <c r="G236" s="1">
        <f t="shared" si="119"/>
        <v>5.0599999999999978E-2</v>
      </c>
      <c r="H236" s="1">
        <f t="shared" si="119"/>
        <v>5.0599999999999978E-2</v>
      </c>
      <c r="I236" s="1">
        <f t="shared" si="119"/>
        <v>5.0599999999999978E-2</v>
      </c>
      <c r="J236" s="1">
        <f t="shared" si="119"/>
        <v>5.0599999999999978E-2</v>
      </c>
      <c r="K236" s="1">
        <f t="shared" si="119"/>
        <v>5.0599999999999978E-2</v>
      </c>
      <c r="L236" s="1">
        <f t="shared" si="119"/>
        <v>5.0599999999999978E-2</v>
      </c>
      <c r="M236" s="1">
        <f t="shared" si="119"/>
        <v>5.0599999999999978E-2</v>
      </c>
      <c r="N236" s="1">
        <f t="shared" si="119"/>
        <v>5.0599999999999978E-2</v>
      </c>
      <c r="O236" s="1">
        <f t="shared" si="119"/>
        <v>5.0599999999999978E-2</v>
      </c>
      <c r="P236" s="1">
        <f t="shared" si="119"/>
        <v>5.0599999999999978E-2</v>
      </c>
      <c r="Q236" s="1">
        <f t="shared" si="119"/>
        <v>5.0599999999999978E-2</v>
      </c>
      <c r="R236" s="1">
        <f t="shared" si="119"/>
        <v>5.0599999999999978E-2</v>
      </c>
      <c r="S236" s="1">
        <f t="shared" si="119"/>
        <v>5.0599999999999978E-2</v>
      </c>
      <c r="T236" s="1">
        <f t="shared" si="119"/>
        <v>5.0599999999999978E-2</v>
      </c>
      <c r="U236" s="1">
        <f t="shared" si="119"/>
        <v>5.0599999999999978E-2</v>
      </c>
      <c r="V236" s="1">
        <f t="shared" si="119"/>
        <v>5.0599999999999978E-2</v>
      </c>
      <c r="W236" s="1">
        <f t="shared" si="119"/>
        <v>5.0599999999999978E-2</v>
      </c>
      <c r="X236" s="1">
        <f t="shared" si="119"/>
        <v>5.0599999999999978E-2</v>
      </c>
      <c r="Y236" s="1">
        <f t="shared" si="119"/>
        <v>5.0599999999999978E-2</v>
      </c>
      <c r="Z236" s="1">
        <f t="shared" si="119"/>
        <v>5.0599999999999978E-2</v>
      </c>
      <c r="AA236" s="1">
        <f t="shared" si="119"/>
        <v>5.0599999999999978E-2</v>
      </c>
      <c r="AB236" s="1">
        <f t="shared" si="119"/>
        <v>5.0599999999999978E-2</v>
      </c>
      <c r="AC236" s="1">
        <f t="shared" si="119"/>
        <v>5.0599999999999978E-2</v>
      </c>
      <c r="AD236" s="1">
        <f t="shared" si="119"/>
        <v>5.0599999999999978E-2</v>
      </c>
      <c r="AE236" s="1">
        <f t="shared" si="119"/>
        <v>5.0599999999999978E-2</v>
      </c>
      <c r="AF236" s="1">
        <f t="shared" si="119"/>
        <v>5.0599999999999978E-2</v>
      </c>
      <c r="AG236" s="1">
        <f t="shared" si="119"/>
        <v>5.0599999999999978E-2</v>
      </c>
      <c r="AH236" s="1">
        <f t="shared" si="119"/>
        <v>5.0599999999999978E-2</v>
      </c>
      <c r="AI236" s="1">
        <f t="shared" si="119"/>
        <v>5.0599999999999978E-2</v>
      </c>
      <c r="AJ236" s="1">
        <f t="shared" si="119"/>
        <v>5.0599999999999978E-2</v>
      </c>
      <c r="AK236" s="1">
        <f t="shared" si="119"/>
        <v>5.0599999999999978E-2</v>
      </c>
      <c r="AL236" s="1">
        <f t="shared" si="119"/>
        <v>5.0599999999999978E-2</v>
      </c>
      <c r="AM236" s="1">
        <f t="shared" si="119"/>
        <v>5.0599999999999978E-2</v>
      </c>
      <c r="AN236" s="1">
        <f t="shared" si="119"/>
        <v>5.0599999999999978E-2</v>
      </c>
      <c r="AO236" s="1">
        <f t="shared" si="119"/>
        <v>5.0599999999999978E-2</v>
      </c>
      <c r="AP236" s="1">
        <f t="shared" si="119"/>
        <v>5.0599999999999978E-2</v>
      </c>
      <c r="AQ236" s="1">
        <f t="shared" si="119"/>
        <v>5.0599999999999978E-2</v>
      </c>
      <c r="AR236" s="1">
        <f t="shared" si="119"/>
        <v>5.0599999999999978E-2</v>
      </c>
      <c r="AS236" s="1">
        <f t="shared" si="119"/>
        <v>5.0599999999999978E-2</v>
      </c>
      <c r="AT236" s="1">
        <f t="shared" si="119"/>
        <v>5.0599999999999978E-2</v>
      </c>
      <c r="AU236" s="1">
        <f t="shared" si="119"/>
        <v>5.0599999999999978E-2</v>
      </c>
      <c r="AV236" s="1">
        <f t="shared" si="119"/>
        <v>5.0599999999999978E-2</v>
      </c>
      <c r="AW236" s="1">
        <f t="shared" si="119"/>
        <v>5.0599999999999978E-2</v>
      </c>
    </row>
    <row r="237" spans="1:49">
      <c r="A237" s="7" t="s">
        <v>254</v>
      </c>
      <c r="B237" s="1">
        <f t="shared" ref="B237:AW237" si="120">B235*((1+B236)^B234)</f>
        <v>1.6382265673600411</v>
      </c>
      <c r="C237" s="1">
        <f t="shared" si="120"/>
        <v>1.6382265673600411</v>
      </c>
      <c r="D237" s="1">
        <f t="shared" si="120"/>
        <v>1.6382265673600411</v>
      </c>
      <c r="E237" s="1">
        <f t="shared" si="120"/>
        <v>1.6382265673600411</v>
      </c>
      <c r="F237" s="1">
        <f t="shared" si="120"/>
        <v>1.6382265673600411</v>
      </c>
      <c r="G237" s="1">
        <f t="shared" si="120"/>
        <v>1.6382265673600411</v>
      </c>
      <c r="H237" s="1">
        <f t="shared" si="120"/>
        <v>1.6382265673600411</v>
      </c>
      <c r="I237" s="1">
        <f t="shared" si="120"/>
        <v>1.6382265673600411</v>
      </c>
      <c r="J237" s="1">
        <f t="shared" si="120"/>
        <v>1.6382265673600411</v>
      </c>
      <c r="K237" s="1">
        <f t="shared" si="120"/>
        <v>1.6382265673600411</v>
      </c>
      <c r="L237" s="1">
        <f t="shared" si="120"/>
        <v>1.6382265673600411</v>
      </c>
      <c r="M237" s="1">
        <f t="shared" si="120"/>
        <v>1.6382265673600411</v>
      </c>
      <c r="N237" s="1">
        <f t="shared" si="120"/>
        <v>1.6382265673600411</v>
      </c>
      <c r="O237" s="1">
        <f t="shared" si="120"/>
        <v>1.6382265673600411</v>
      </c>
      <c r="P237" s="1">
        <f t="shared" si="120"/>
        <v>1.6382265673600411</v>
      </c>
      <c r="Q237" s="1">
        <f t="shared" si="120"/>
        <v>1.6382265673600411</v>
      </c>
      <c r="R237" s="1">
        <f t="shared" si="120"/>
        <v>1.6382265673600411</v>
      </c>
      <c r="S237" s="1">
        <f t="shared" si="120"/>
        <v>1.6382265673600411</v>
      </c>
      <c r="T237" s="1">
        <f t="shared" si="120"/>
        <v>1.6382265673600411</v>
      </c>
      <c r="U237" s="1">
        <f t="shared" si="120"/>
        <v>1.6382265673600411</v>
      </c>
      <c r="V237" s="1">
        <f t="shared" si="120"/>
        <v>1.6382265673600411</v>
      </c>
      <c r="W237" s="1">
        <f t="shared" si="120"/>
        <v>1.6382265673600411</v>
      </c>
      <c r="X237" s="1">
        <f t="shared" si="120"/>
        <v>1.6382265673600411</v>
      </c>
      <c r="Y237" s="1">
        <f t="shared" si="120"/>
        <v>1.6382265673600411</v>
      </c>
      <c r="Z237" s="1">
        <f t="shared" si="120"/>
        <v>1.6382265673600411</v>
      </c>
      <c r="AA237" s="1">
        <f t="shared" si="120"/>
        <v>1.6382265673600411</v>
      </c>
      <c r="AB237" s="1">
        <f t="shared" si="120"/>
        <v>1.6382265673600411</v>
      </c>
      <c r="AC237" s="1">
        <f t="shared" si="120"/>
        <v>1.6382265673600411</v>
      </c>
      <c r="AD237" s="1">
        <f t="shared" si="120"/>
        <v>1.6382265673600411</v>
      </c>
      <c r="AE237" s="1">
        <f t="shared" si="120"/>
        <v>1.6382265673600411</v>
      </c>
      <c r="AF237" s="1">
        <f t="shared" si="120"/>
        <v>1.6382265673600411</v>
      </c>
      <c r="AG237" s="1">
        <f t="shared" si="120"/>
        <v>1.6382265673600411</v>
      </c>
      <c r="AH237" s="1">
        <f t="shared" si="120"/>
        <v>1.6382265673600411</v>
      </c>
      <c r="AI237" s="1">
        <f t="shared" si="120"/>
        <v>1.6382265673600411</v>
      </c>
      <c r="AJ237" s="1">
        <f t="shared" si="120"/>
        <v>1.6382265673600411</v>
      </c>
      <c r="AK237" s="1">
        <f t="shared" si="120"/>
        <v>1.6382265673600411</v>
      </c>
      <c r="AL237" s="1">
        <f t="shared" si="120"/>
        <v>1.6382265673600411</v>
      </c>
      <c r="AM237" s="1">
        <f t="shared" si="120"/>
        <v>1.6382265673600411</v>
      </c>
      <c r="AN237" s="1">
        <f t="shared" si="120"/>
        <v>1.6382265673600411</v>
      </c>
      <c r="AO237" s="1">
        <f t="shared" si="120"/>
        <v>1.6382265673600411</v>
      </c>
      <c r="AP237" s="1">
        <f t="shared" si="120"/>
        <v>1.6382265673600411</v>
      </c>
      <c r="AQ237" s="1">
        <f t="shared" si="120"/>
        <v>1.6382265673600411</v>
      </c>
      <c r="AR237" s="1">
        <f t="shared" si="120"/>
        <v>1.6382265673600411</v>
      </c>
      <c r="AS237" s="1">
        <f t="shared" si="120"/>
        <v>1.6382265673600411</v>
      </c>
      <c r="AT237" s="1">
        <f t="shared" si="120"/>
        <v>1.6382265673600411</v>
      </c>
      <c r="AU237" s="1">
        <f t="shared" si="120"/>
        <v>1.6382265673600411</v>
      </c>
      <c r="AV237" s="1">
        <f t="shared" si="120"/>
        <v>1.6382265673600411</v>
      </c>
      <c r="AW237" s="1">
        <f t="shared" si="120"/>
        <v>1.6382265673600411</v>
      </c>
    </row>
    <row r="238" spans="1:49">
      <c r="A238" s="7" t="s">
        <v>258</v>
      </c>
      <c r="B238" s="1">
        <f t="shared" ref="B238:AW238" si="121">B237</f>
        <v>1.6382265673600411</v>
      </c>
      <c r="C238" s="1">
        <f t="shared" si="121"/>
        <v>1.6382265673600411</v>
      </c>
      <c r="D238" s="1">
        <f t="shared" si="121"/>
        <v>1.6382265673600411</v>
      </c>
      <c r="E238" s="1">
        <f t="shared" si="121"/>
        <v>1.6382265673600411</v>
      </c>
      <c r="F238" s="1">
        <f t="shared" si="121"/>
        <v>1.6382265673600411</v>
      </c>
      <c r="G238" s="1">
        <f t="shared" si="121"/>
        <v>1.6382265673600411</v>
      </c>
      <c r="H238" s="1">
        <f t="shared" si="121"/>
        <v>1.6382265673600411</v>
      </c>
      <c r="I238" s="1">
        <f t="shared" si="121"/>
        <v>1.6382265673600411</v>
      </c>
      <c r="J238" s="1">
        <f t="shared" si="121"/>
        <v>1.6382265673600411</v>
      </c>
      <c r="K238" s="1">
        <f t="shared" si="121"/>
        <v>1.6382265673600411</v>
      </c>
      <c r="L238" s="1">
        <f t="shared" si="121"/>
        <v>1.6382265673600411</v>
      </c>
      <c r="M238" s="1">
        <f t="shared" si="121"/>
        <v>1.6382265673600411</v>
      </c>
      <c r="N238" s="1">
        <f t="shared" si="121"/>
        <v>1.6382265673600411</v>
      </c>
      <c r="O238" s="1">
        <f t="shared" si="121"/>
        <v>1.6382265673600411</v>
      </c>
      <c r="P238" s="1">
        <f t="shared" si="121"/>
        <v>1.6382265673600411</v>
      </c>
      <c r="Q238" s="1">
        <f t="shared" si="121"/>
        <v>1.6382265673600411</v>
      </c>
      <c r="R238" s="1">
        <f t="shared" si="121"/>
        <v>1.6382265673600411</v>
      </c>
      <c r="S238" s="1">
        <f t="shared" si="121"/>
        <v>1.6382265673600411</v>
      </c>
      <c r="T238" s="1">
        <f t="shared" si="121"/>
        <v>1.6382265673600411</v>
      </c>
      <c r="U238" s="1">
        <f t="shared" si="121"/>
        <v>1.6382265673600411</v>
      </c>
      <c r="V238" s="1">
        <f t="shared" si="121"/>
        <v>1.6382265673600411</v>
      </c>
      <c r="W238" s="1">
        <f t="shared" si="121"/>
        <v>1.6382265673600411</v>
      </c>
      <c r="X238" s="1">
        <f t="shared" si="121"/>
        <v>1.6382265673600411</v>
      </c>
      <c r="Y238" s="1">
        <f t="shared" si="121"/>
        <v>1.6382265673600411</v>
      </c>
      <c r="Z238" s="1">
        <f t="shared" si="121"/>
        <v>1.6382265673600411</v>
      </c>
      <c r="AA238" s="1">
        <f t="shared" si="121"/>
        <v>1.6382265673600411</v>
      </c>
      <c r="AB238" s="1">
        <f t="shared" si="121"/>
        <v>1.6382265673600411</v>
      </c>
      <c r="AC238" s="1">
        <f t="shared" si="121"/>
        <v>1.6382265673600411</v>
      </c>
      <c r="AD238" s="1">
        <f t="shared" si="121"/>
        <v>1.6382265673600411</v>
      </c>
      <c r="AE238" s="1">
        <f t="shared" si="121"/>
        <v>1.6382265673600411</v>
      </c>
      <c r="AF238" s="1">
        <f t="shared" si="121"/>
        <v>1.6382265673600411</v>
      </c>
      <c r="AG238" s="1">
        <f t="shared" si="121"/>
        <v>1.6382265673600411</v>
      </c>
      <c r="AH238" s="1">
        <f t="shared" si="121"/>
        <v>1.6382265673600411</v>
      </c>
      <c r="AI238" s="1">
        <f t="shared" si="121"/>
        <v>1.6382265673600411</v>
      </c>
      <c r="AJ238" s="1">
        <f t="shared" si="121"/>
        <v>1.6382265673600411</v>
      </c>
      <c r="AK238" s="1">
        <f t="shared" si="121"/>
        <v>1.6382265673600411</v>
      </c>
      <c r="AL238" s="1">
        <f t="shared" si="121"/>
        <v>1.6382265673600411</v>
      </c>
      <c r="AM238" s="1">
        <f t="shared" si="121"/>
        <v>1.6382265673600411</v>
      </c>
      <c r="AN238" s="1">
        <f t="shared" si="121"/>
        <v>1.6382265673600411</v>
      </c>
      <c r="AO238" s="1">
        <f t="shared" si="121"/>
        <v>1.6382265673600411</v>
      </c>
      <c r="AP238" s="1">
        <f t="shared" si="121"/>
        <v>1.6382265673600411</v>
      </c>
      <c r="AQ238" s="1">
        <f t="shared" si="121"/>
        <v>1.6382265673600411</v>
      </c>
      <c r="AR238" s="1">
        <f t="shared" si="121"/>
        <v>1.6382265673600411</v>
      </c>
      <c r="AS238" s="1">
        <f t="shared" si="121"/>
        <v>1.6382265673600411</v>
      </c>
      <c r="AT238" s="1">
        <f t="shared" si="121"/>
        <v>1.6382265673600411</v>
      </c>
      <c r="AU238" s="1">
        <f t="shared" si="121"/>
        <v>1.6382265673600411</v>
      </c>
      <c r="AV238" s="1">
        <f t="shared" si="121"/>
        <v>1.6382265673600411</v>
      </c>
      <c r="AW238" s="1">
        <f t="shared" si="121"/>
        <v>1.6382265673600411</v>
      </c>
    </row>
    <row r="239" spans="1:49">
      <c r="A239" s="7" t="s">
        <v>253</v>
      </c>
      <c r="B239" s="1">
        <f t="shared" ref="B239:AW239" si="122">(1+B233)/(1-B231)</f>
        <v>1.6</v>
      </c>
      <c r="C239" s="1">
        <f t="shared" si="122"/>
        <v>2</v>
      </c>
      <c r="D239" s="1">
        <f t="shared" si="122"/>
        <v>2.666666666666667</v>
      </c>
      <c r="E239" s="1">
        <f t="shared" si="122"/>
        <v>3.2496547241855551</v>
      </c>
      <c r="F239" s="1">
        <f t="shared" si="122"/>
        <v>3.7993920972644384</v>
      </c>
      <c r="G239" s="1">
        <f t="shared" si="122"/>
        <v>4</v>
      </c>
      <c r="H239" s="1">
        <f t="shared" si="122"/>
        <v>2.9090909090909092</v>
      </c>
      <c r="I239" s="1">
        <f t="shared" si="122"/>
        <v>4.1025641025641031</v>
      </c>
      <c r="J239" s="1">
        <f t="shared" si="122"/>
        <v>1.6</v>
      </c>
      <c r="K239" s="1">
        <f t="shared" si="122"/>
        <v>2</v>
      </c>
      <c r="L239" s="1">
        <f t="shared" si="122"/>
        <v>2.666666666666667</v>
      </c>
      <c r="M239" s="1">
        <f t="shared" si="122"/>
        <v>3.2496547241855551</v>
      </c>
      <c r="N239" s="1">
        <f t="shared" si="122"/>
        <v>3.7993920972644384</v>
      </c>
      <c r="O239" s="1">
        <f t="shared" si="122"/>
        <v>4</v>
      </c>
      <c r="P239" s="1">
        <f t="shared" si="122"/>
        <v>2.9090909090909092</v>
      </c>
      <c r="Q239" s="1">
        <f t="shared" si="122"/>
        <v>4.1025641025641031</v>
      </c>
      <c r="R239" s="1">
        <f t="shared" si="122"/>
        <v>1.6</v>
      </c>
      <c r="S239" s="1">
        <f t="shared" si="122"/>
        <v>2</v>
      </c>
      <c r="T239" s="1">
        <f t="shared" si="122"/>
        <v>2.666666666666667</v>
      </c>
      <c r="U239" s="1">
        <f t="shared" si="122"/>
        <v>3.2496547241855551</v>
      </c>
      <c r="V239" s="1">
        <f t="shared" si="122"/>
        <v>3.7993920972644384</v>
      </c>
      <c r="W239" s="1">
        <f t="shared" si="122"/>
        <v>4</v>
      </c>
      <c r="X239" s="1">
        <f t="shared" si="122"/>
        <v>2.9090909090909092</v>
      </c>
      <c r="Y239" s="1">
        <f t="shared" si="122"/>
        <v>4.1025641025641031</v>
      </c>
      <c r="Z239" s="1">
        <f t="shared" si="122"/>
        <v>1.6</v>
      </c>
      <c r="AA239" s="1">
        <f t="shared" si="122"/>
        <v>2</v>
      </c>
      <c r="AB239" s="1">
        <f t="shared" si="122"/>
        <v>2.666666666666667</v>
      </c>
      <c r="AC239" s="1">
        <f t="shared" si="122"/>
        <v>3.2496547241855551</v>
      </c>
      <c r="AD239" s="1">
        <f t="shared" si="122"/>
        <v>3.7993920972644384</v>
      </c>
      <c r="AE239" s="1">
        <f t="shared" si="122"/>
        <v>4</v>
      </c>
      <c r="AF239" s="1">
        <f t="shared" si="122"/>
        <v>2.9090909090909092</v>
      </c>
      <c r="AG239" s="1">
        <f t="shared" si="122"/>
        <v>4.1025641025641031</v>
      </c>
      <c r="AH239" s="1">
        <f t="shared" si="122"/>
        <v>1.6</v>
      </c>
      <c r="AI239" s="1">
        <f t="shared" si="122"/>
        <v>2</v>
      </c>
      <c r="AJ239" s="1">
        <f t="shared" si="122"/>
        <v>2.666666666666667</v>
      </c>
      <c r="AK239" s="1">
        <f t="shared" si="122"/>
        <v>3.2496547241855551</v>
      </c>
      <c r="AL239" s="1">
        <f t="shared" si="122"/>
        <v>3.7993920972644384</v>
      </c>
      <c r="AM239" s="1">
        <f t="shared" si="122"/>
        <v>4</v>
      </c>
      <c r="AN239" s="1">
        <f t="shared" si="122"/>
        <v>2.9090909090909092</v>
      </c>
      <c r="AO239" s="1">
        <f t="shared" si="122"/>
        <v>4.1025641025641031</v>
      </c>
      <c r="AP239" s="1">
        <f t="shared" si="122"/>
        <v>1.6</v>
      </c>
      <c r="AQ239" s="1">
        <f t="shared" si="122"/>
        <v>2</v>
      </c>
      <c r="AR239" s="1">
        <f t="shared" si="122"/>
        <v>2.666666666666667</v>
      </c>
      <c r="AS239" s="1">
        <f t="shared" si="122"/>
        <v>3.2496547241855551</v>
      </c>
      <c r="AT239" s="1">
        <f t="shared" si="122"/>
        <v>3.7993920972644384</v>
      </c>
      <c r="AU239" s="1">
        <f t="shared" si="122"/>
        <v>4</v>
      </c>
      <c r="AV239" s="1">
        <f t="shared" si="122"/>
        <v>2.9090909090909092</v>
      </c>
      <c r="AW239" s="1">
        <f t="shared" si="122"/>
        <v>4.1025641025641031</v>
      </c>
    </row>
    <row r="240" spans="1:49">
      <c r="A240" s="7" t="s">
        <v>11</v>
      </c>
      <c r="B240" s="1">
        <f t="shared" ref="B240:AW240" si="123">((1+$B$3)*(1+$B$4))-1</f>
        <v>5.0599999999999978E-2</v>
      </c>
      <c r="C240" s="1">
        <f t="shared" si="123"/>
        <v>5.0599999999999978E-2</v>
      </c>
      <c r="D240" s="1">
        <f t="shared" si="123"/>
        <v>5.0599999999999978E-2</v>
      </c>
      <c r="E240" s="1">
        <f t="shared" si="123"/>
        <v>5.0599999999999978E-2</v>
      </c>
      <c r="F240" s="1">
        <f t="shared" si="123"/>
        <v>5.0599999999999978E-2</v>
      </c>
      <c r="G240" s="1">
        <f t="shared" si="123"/>
        <v>5.0599999999999978E-2</v>
      </c>
      <c r="H240" s="1">
        <f t="shared" si="123"/>
        <v>5.0599999999999978E-2</v>
      </c>
      <c r="I240" s="1">
        <f t="shared" si="123"/>
        <v>5.0599999999999978E-2</v>
      </c>
      <c r="J240" s="1">
        <f t="shared" si="123"/>
        <v>5.0599999999999978E-2</v>
      </c>
      <c r="K240" s="1">
        <f t="shared" si="123"/>
        <v>5.0599999999999978E-2</v>
      </c>
      <c r="L240" s="1">
        <f t="shared" si="123"/>
        <v>5.0599999999999978E-2</v>
      </c>
      <c r="M240" s="1">
        <f t="shared" si="123"/>
        <v>5.0599999999999978E-2</v>
      </c>
      <c r="N240" s="1">
        <f t="shared" si="123"/>
        <v>5.0599999999999978E-2</v>
      </c>
      <c r="O240" s="1">
        <f t="shared" si="123"/>
        <v>5.0599999999999978E-2</v>
      </c>
      <c r="P240" s="1">
        <f t="shared" si="123"/>
        <v>5.0599999999999978E-2</v>
      </c>
      <c r="Q240" s="1">
        <f t="shared" si="123"/>
        <v>5.0599999999999978E-2</v>
      </c>
      <c r="R240" s="1">
        <f t="shared" si="123"/>
        <v>5.0599999999999978E-2</v>
      </c>
      <c r="S240" s="1">
        <f t="shared" si="123"/>
        <v>5.0599999999999978E-2</v>
      </c>
      <c r="T240" s="1">
        <f t="shared" si="123"/>
        <v>5.0599999999999978E-2</v>
      </c>
      <c r="U240" s="1">
        <f t="shared" si="123"/>
        <v>5.0599999999999978E-2</v>
      </c>
      <c r="V240" s="1">
        <f t="shared" si="123"/>
        <v>5.0599999999999978E-2</v>
      </c>
      <c r="W240" s="1">
        <f t="shared" si="123"/>
        <v>5.0599999999999978E-2</v>
      </c>
      <c r="X240" s="1">
        <f t="shared" si="123"/>
        <v>5.0599999999999978E-2</v>
      </c>
      <c r="Y240" s="1">
        <f t="shared" si="123"/>
        <v>5.0599999999999978E-2</v>
      </c>
      <c r="Z240" s="1">
        <f t="shared" si="123"/>
        <v>5.0599999999999978E-2</v>
      </c>
      <c r="AA240" s="1">
        <f t="shared" si="123"/>
        <v>5.0599999999999978E-2</v>
      </c>
      <c r="AB240" s="1">
        <f t="shared" si="123"/>
        <v>5.0599999999999978E-2</v>
      </c>
      <c r="AC240" s="1">
        <f t="shared" si="123"/>
        <v>5.0599999999999978E-2</v>
      </c>
      <c r="AD240" s="1">
        <f t="shared" si="123"/>
        <v>5.0599999999999978E-2</v>
      </c>
      <c r="AE240" s="1">
        <f t="shared" si="123"/>
        <v>5.0599999999999978E-2</v>
      </c>
      <c r="AF240" s="1">
        <f t="shared" si="123"/>
        <v>5.0599999999999978E-2</v>
      </c>
      <c r="AG240" s="1">
        <f t="shared" si="123"/>
        <v>5.0599999999999978E-2</v>
      </c>
      <c r="AH240" s="1">
        <f t="shared" si="123"/>
        <v>5.0599999999999978E-2</v>
      </c>
      <c r="AI240" s="1">
        <f t="shared" si="123"/>
        <v>5.0599999999999978E-2</v>
      </c>
      <c r="AJ240" s="1">
        <f t="shared" si="123"/>
        <v>5.0599999999999978E-2</v>
      </c>
      <c r="AK240" s="1">
        <f t="shared" si="123"/>
        <v>5.0599999999999978E-2</v>
      </c>
      <c r="AL240" s="1">
        <f t="shared" si="123"/>
        <v>5.0599999999999978E-2</v>
      </c>
      <c r="AM240" s="1">
        <f t="shared" si="123"/>
        <v>5.0599999999999978E-2</v>
      </c>
      <c r="AN240" s="1">
        <f t="shared" si="123"/>
        <v>5.0599999999999978E-2</v>
      </c>
      <c r="AO240" s="1">
        <f t="shared" si="123"/>
        <v>5.0599999999999978E-2</v>
      </c>
      <c r="AP240" s="1">
        <f t="shared" si="123"/>
        <v>5.0599999999999978E-2</v>
      </c>
      <c r="AQ240" s="1">
        <f t="shared" si="123"/>
        <v>5.0599999999999978E-2</v>
      </c>
      <c r="AR240" s="1">
        <f t="shared" si="123"/>
        <v>5.0599999999999978E-2</v>
      </c>
      <c r="AS240" s="1">
        <f t="shared" si="123"/>
        <v>5.0599999999999978E-2</v>
      </c>
      <c r="AT240" s="1">
        <f t="shared" si="123"/>
        <v>5.0599999999999978E-2</v>
      </c>
      <c r="AU240" s="1">
        <f t="shared" si="123"/>
        <v>5.0599999999999978E-2</v>
      </c>
      <c r="AV240" s="1">
        <f t="shared" si="123"/>
        <v>5.0599999999999978E-2</v>
      </c>
      <c r="AW240" s="1">
        <f t="shared" si="123"/>
        <v>5.0599999999999978E-2</v>
      </c>
    </row>
    <row r="241" spans="1:49">
      <c r="A241" s="7" t="s">
        <v>255</v>
      </c>
      <c r="B241" s="1">
        <f t="shared" ref="B241:AW241" si="124">B239*((1+B240)^(B234))</f>
        <v>2.6211625077760661</v>
      </c>
      <c r="C241" s="1">
        <f t="shared" si="124"/>
        <v>3.2764531347200823</v>
      </c>
      <c r="D241" s="1">
        <f t="shared" si="124"/>
        <v>4.3686041796267769</v>
      </c>
      <c r="E241" s="1">
        <f t="shared" si="124"/>
        <v>5.323670703907843</v>
      </c>
      <c r="F241" s="1">
        <f t="shared" si="124"/>
        <v>6.2242650735563885</v>
      </c>
      <c r="G241" s="1">
        <f t="shared" si="124"/>
        <v>6.5529062694401645</v>
      </c>
      <c r="H241" s="1">
        <f t="shared" si="124"/>
        <v>4.7657500141383018</v>
      </c>
      <c r="I241" s="1">
        <f t="shared" si="124"/>
        <v>6.7209295071181181</v>
      </c>
      <c r="J241" s="1">
        <f t="shared" si="124"/>
        <v>2.6211625077760661</v>
      </c>
      <c r="K241" s="1">
        <f t="shared" si="124"/>
        <v>3.2764531347200823</v>
      </c>
      <c r="L241" s="1">
        <f t="shared" si="124"/>
        <v>4.3686041796267769</v>
      </c>
      <c r="M241" s="1">
        <f t="shared" si="124"/>
        <v>5.323670703907843</v>
      </c>
      <c r="N241" s="1">
        <f t="shared" si="124"/>
        <v>6.2242650735563885</v>
      </c>
      <c r="O241" s="1">
        <f t="shared" si="124"/>
        <v>6.5529062694401645</v>
      </c>
      <c r="P241" s="1">
        <f t="shared" si="124"/>
        <v>4.7657500141383018</v>
      </c>
      <c r="Q241" s="1">
        <f t="shared" si="124"/>
        <v>6.7209295071181181</v>
      </c>
      <c r="R241" s="1">
        <f t="shared" si="124"/>
        <v>2.6211625077760661</v>
      </c>
      <c r="S241" s="1">
        <f t="shared" si="124"/>
        <v>3.2764531347200823</v>
      </c>
      <c r="T241" s="1">
        <f t="shared" si="124"/>
        <v>4.3686041796267769</v>
      </c>
      <c r="U241" s="1">
        <f t="shared" si="124"/>
        <v>5.323670703907843</v>
      </c>
      <c r="V241" s="1">
        <f t="shared" si="124"/>
        <v>6.2242650735563885</v>
      </c>
      <c r="W241" s="1">
        <f t="shared" si="124"/>
        <v>6.5529062694401645</v>
      </c>
      <c r="X241" s="1">
        <f t="shared" si="124"/>
        <v>4.7657500141383018</v>
      </c>
      <c r="Y241" s="1">
        <f t="shared" si="124"/>
        <v>6.7209295071181181</v>
      </c>
      <c r="Z241" s="1">
        <f t="shared" si="124"/>
        <v>2.6211625077760661</v>
      </c>
      <c r="AA241" s="1">
        <f t="shared" si="124"/>
        <v>3.2764531347200823</v>
      </c>
      <c r="AB241" s="1">
        <f t="shared" si="124"/>
        <v>4.3686041796267769</v>
      </c>
      <c r="AC241" s="1">
        <f t="shared" si="124"/>
        <v>5.323670703907843</v>
      </c>
      <c r="AD241" s="1">
        <f t="shared" si="124"/>
        <v>6.2242650735563885</v>
      </c>
      <c r="AE241" s="1">
        <f t="shared" si="124"/>
        <v>6.5529062694401645</v>
      </c>
      <c r="AF241" s="1">
        <f t="shared" si="124"/>
        <v>4.7657500141383018</v>
      </c>
      <c r="AG241" s="1">
        <f t="shared" si="124"/>
        <v>6.7209295071181181</v>
      </c>
      <c r="AH241" s="1">
        <f t="shared" si="124"/>
        <v>2.6211625077760661</v>
      </c>
      <c r="AI241" s="1">
        <f t="shared" si="124"/>
        <v>3.2764531347200823</v>
      </c>
      <c r="AJ241" s="1">
        <f t="shared" si="124"/>
        <v>4.3686041796267769</v>
      </c>
      <c r="AK241" s="1">
        <f t="shared" si="124"/>
        <v>5.323670703907843</v>
      </c>
      <c r="AL241" s="1">
        <f t="shared" si="124"/>
        <v>6.2242650735563885</v>
      </c>
      <c r="AM241" s="1">
        <f t="shared" si="124"/>
        <v>6.5529062694401645</v>
      </c>
      <c r="AN241" s="1">
        <f t="shared" si="124"/>
        <v>4.7657500141383018</v>
      </c>
      <c r="AO241" s="1">
        <f t="shared" si="124"/>
        <v>6.7209295071181181</v>
      </c>
      <c r="AP241" s="1">
        <f t="shared" si="124"/>
        <v>2.6211625077760661</v>
      </c>
      <c r="AQ241" s="1">
        <f t="shared" si="124"/>
        <v>3.2764531347200823</v>
      </c>
      <c r="AR241" s="1">
        <f t="shared" si="124"/>
        <v>4.3686041796267769</v>
      </c>
      <c r="AS241" s="1">
        <f t="shared" si="124"/>
        <v>5.323670703907843</v>
      </c>
      <c r="AT241" s="1">
        <f t="shared" si="124"/>
        <v>6.2242650735563885</v>
      </c>
      <c r="AU241" s="1">
        <f t="shared" si="124"/>
        <v>6.5529062694401645</v>
      </c>
      <c r="AV241" s="1">
        <f t="shared" si="124"/>
        <v>4.7657500141383018</v>
      </c>
      <c r="AW241" s="1">
        <f t="shared" si="124"/>
        <v>6.7209295071181181</v>
      </c>
    </row>
    <row r="242" spans="1:49">
      <c r="A242" s="7" t="s">
        <v>259</v>
      </c>
      <c r="B242" s="1">
        <f t="shared" ref="B242:AW242" si="125">B241*(1-B232*(1-$B$8))</f>
        <v>2.6211625077760661</v>
      </c>
      <c r="C242" s="1">
        <f t="shared" si="125"/>
        <v>3.2764531347200823</v>
      </c>
      <c r="D242" s="1">
        <f t="shared" si="125"/>
        <v>4.3686041796267769</v>
      </c>
      <c r="E242" s="1">
        <f t="shared" si="125"/>
        <v>5.323670703907843</v>
      </c>
      <c r="F242" s="1">
        <f t="shared" si="125"/>
        <v>6.2242650735563885</v>
      </c>
      <c r="G242" s="1">
        <f t="shared" si="125"/>
        <v>6.5529062694401645</v>
      </c>
      <c r="H242" s="1">
        <f t="shared" si="125"/>
        <v>4.7657500141383018</v>
      </c>
      <c r="I242" s="1">
        <f t="shared" si="125"/>
        <v>6.7209295071181181</v>
      </c>
      <c r="J242" s="1">
        <f t="shared" si="125"/>
        <v>2.2279881316096559</v>
      </c>
      <c r="K242" s="1">
        <f t="shared" si="125"/>
        <v>2.78498516451207</v>
      </c>
      <c r="L242" s="1">
        <f t="shared" si="125"/>
        <v>3.7133135526827603</v>
      </c>
      <c r="M242" s="1">
        <f t="shared" si="125"/>
        <v>4.5251200983216666</v>
      </c>
      <c r="N242" s="1">
        <f t="shared" si="125"/>
        <v>5.2906253125229297</v>
      </c>
      <c r="O242" s="1">
        <f t="shared" si="125"/>
        <v>5.56997032902414</v>
      </c>
      <c r="P242" s="1">
        <f t="shared" si="125"/>
        <v>4.0508875120175567</v>
      </c>
      <c r="Q242" s="1">
        <f t="shared" si="125"/>
        <v>5.7127900810504002</v>
      </c>
      <c r="R242" s="1">
        <f t="shared" si="125"/>
        <v>1.8348137554432462</v>
      </c>
      <c r="S242" s="1">
        <f t="shared" si="125"/>
        <v>2.2935171943040573</v>
      </c>
      <c r="T242" s="1">
        <f t="shared" si="125"/>
        <v>3.0580229257387437</v>
      </c>
      <c r="U242" s="1">
        <f t="shared" si="125"/>
        <v>3.7265694927354898</v>
      </c>
      <c r="V242" s="1">
        <f t="shared" si="125"/>
        <v>4.3569855514894718</v>
      </c>
      <c r="W242" s="1">
        <f t="shared" si="125"/>
        <v>4.5870343886081146</v>
      </c>
      <c r="X242" s="1">
        <f t="shared" si="125"/>
        <v>3.3360250098968112</v>
      </c>
      <c r="Y242" s="1">
        <f t="shared" si="125"/>
        <v>4.7046506549826823</v>
      </c>
      <c r="Z242" s="1">
        <f t="shared" si="125"/>
        <v>1.4416393792768365</v>
      </c>
      <c r="AA242" s="1">
        <f t="shared" si="125"/>
        <v>1.8020492240960453</v>
      </c>
      <c r="AB242" s="1">
        <f t="shared" si="125"/>
        <v>2.4027322987947275</v>
      </c>
      <c r="AC242" s="1">
        <f t="shared" si="125"/>
        <v>2.9280188871493138</v>
      </c>
      <c r="AD242" s="1">
        <f t="shared" si="125"/>
        <v>3.4233457904560138</v>
      </c>
      <c r="AE242" s="1">
        <f t="shared" si="125"/>
        <v>3.6040984481920906</v>
      </c>
      <c r="AF242" s="1">
        <f t="shared" si="125"/>
        <v>2.6211625077760661</v>
      </c>
      <c r="AG242" s="1">
        <f t="shared" si="125"/>
        <v>3.6965112289149653</v>
      </c>
      <c r="AH242" s="1">
        <f t="shared" si="125"/>
        <v>1.7365201614016437</v>
      </c>
      <c r="AI242" s="1">
        <f t="shared" si="125"/>
        <v>2.1706502017520544</v>
      </c>
      <c r="AJ242" s="1">
        <f t="shared" si="125"/>
        <v>2.8942002690027397</v>
      </c>
      <c r="AK242" s="1">
        <f t="shared" si="125"/>
        <v>3.5269318413389459</v>
      </c>
      <c r="AL242" s="1">
        <f t="shared" si="125"/>
        <v>4.1235756112311073</v>
      </c>
      <c r="AM242" s="1">
        <f t="shared" si="125"/>
        <v>4.3413004035041087</v>
      </c>
      <c r="AN242" s="1">
        <f t="shared" si="125"/>
        <v>3.1573093843666249</v>
      </c>
      <c r="AO242" s="1">
        <f t="shared" si="125"/>
        <v>4.4526157984657528</v>
      </c>
      <c r="AP242" s="1">
        <f t="shared" si="125"/>
        <v>1.8348137554432462</v>
      </c>
      <c r="AQ242" s="1">
        <f t="shared" si="125"/>
        <v>2.2935171943040573</v>
      </c>
      <c r="AR242" s="1">
        <f t="shared" si="125"/>
        <v>3.0580229257387437</v>
      </c>
      <c r="AS242" s="1">
        <f t="shared" si="125"/>
        <v>3.7265694927354898</v>
      </c>
      <c r="AT242" s="1">
        <f t="shared" si="125"/>
        <v>4.3569855514894718</v>
      </c>
      <c r="AU242" s="1">
        <f t="shared" si="125"/>
        <v>4.5870343886081146</v>
      </c>
      <c r="AV242" s="1">
        <f t="shared" si="125"/>
        <v>3.3360250098968112</v>
      </c>
      <c r="AW242" s="1">
        <f t="shared" si="125"/>
        <v>4.7046506549826823</v>
      </c>
    </row>
    <row r="243" spans="1:49">
      <c r="A243" s="7" t="s">
        <v>256</v>
      </c>
      <c r="B243" s="1">
        <f t="shared" ref="B243:AW243" si="126">B242/((1+$B$4)^B234)</f>
        <v>2.1502662069505942</v>
      </c>
      <c r="C243" s="1">
        <f t="shared" si="126"/>
        <v>2.6878327586882427</v>
      </c>
      <c r="D243" s="1">
        <f t="shared" si="126"/>
        <v>3.5837770115843242</v>
      </c>
      <c r="E243" s="1">
        <f t="shared" si="126"/>
        <v>4.3672642110459705</v>
      </c>
      <c r="F243" s="1">
        <f t="shared" si="126"/>
        <v>5.106065271064292</v>
      </c>
      <c r="G243" s="1">
        <f t="shared" si="126"/>
        <v>5.3756655173764853</v>
      </c>
      <c r="H243" s="1">
        <f t="shared" si="126"/>
        <v>3.9095749217283533</v>
      </c>
      <c r="I243" s="1">
        <f t="shared" si="126"/>
        <v>5.513503094745114</v>
      </c>
      <c r="J243" s="1">
        <f t="shared" si="126"/>
        <v>1.8277262759080051</v>
      </c>
      <c r="K243" s="1">
        <f t="shared" si="126"/>
        <v>2.2846578448850061</v>
      </c>
      <c r="L243" s="1">
        <f t="shared" si="126"/>
        <v>3.0462104598466753</v>
      </c>
      <c r="M243" s="1">
        <f t="shared" si="126"/>
        <v>3.7121745793890746</v>
      </c>
      <c r="N243" s="1">
        <f t="shared" si="126"/>
        <v>4.3401554804046478</v>
      </c>
      <c r="O243" s="1">
        <f t="shared" si="126"/>
        <v>4.5693156897700122</v>
      </c>
      <c r="P243" s="1">
        <f t="shared" si="126"/>
        <v>3.3231386834691001</v>
      </c>
      <c r="Q243" s="1">
        <f t="shared" si="126"/>
        <v>4.6864776305333464</v>
      </c>
      <c r="R243" s="1">
        <f t="shared" si="126"/>
        <v>1.5051863448654159</v>
      </c>
      <c r="S243" s="1">
        <f t="shared" si="126"/>
        <v>1.8814829310817696</v>
      </c>
      <c r="T243" s="1">
        <f t="shared" si="126"/>
        <v>2.5086439081090268</v>
      </c>
      <c r="U243" s="1">
        <f t="shared" si="126"/>
        <v>3.0570849477321791</v>
      </c>
      <c r="V243" s="1">
        <f t="shared" si="126"/>
        <v>3.5742456897450041</v>
      </c>
      <c r="W243" s="1">
        <f t="shared" si="126"/>
        <v>3.7629658621635391</v>
      </c>
      <c r="X243" s="1">
        <f t="shared" si="126"/>
        <v>2.736702445209847</v>
      </c>
      <c r="Y243" s="1">
        <f t="shared" si="126"/>
        <v>3.8594521663215793</v>
      </c>
      <c r="Z243" s="1">
        <f t="shared" si="126"/>
        <v>1.182646413822827</v>
      </c>
      <c r="AA243" s="1">
        <f t="shared" si="126"/>
        <v>1.4783080172785334</v>
      </c>
      <c r="AB243" s="1">
        <f t="shared" si="126"/>
        <v>1.9710773563713784</v>
      </c>
      <c r="AC243" s="1">
        <f t="shared" si="126"/>
        <v>2.4019953160752836</v>
      </c>
      <c r="AD243" s="1">
        <f t="shared" si="126"/>
        <v>2.8083358990853604</v>
      </c>
      <c r="AE243" s="1">
        <f t="shared" si="126"/>
        <v>2.9566160345570669</v>
      </c>
      <c r="AF243" s="1">
        <f t="shared" si="126"/>
        <v>2.1502662069505942</v>
      </c>
      <c r="AG243" s="1">
        <f t="shared" si="126"/>
        <v>3.0324267021098126</v>
      </c>
      <c r="AH243" s="1">
        <f t="shared" si="126"/>
        <v>1.4245513621047687</v>
      </c>
      <c r="AI243" s="1">
        <f t="shared" si="126"/>
        <v>1.7806892026309606</v>
      </c>
      <c r="AJ243" s="1">
        <f t="shared" si="126"/>
        <v>2.3742522701746145</v>
      </c>
      <c r="AK243" s="1">
        <f t="shared" si="126"/>
        <v>2.8933125398179551</v>
      </c>
      <c r="AL243" s="1">
        <f t="shared" si="126"/>
        <v>3.3827682420800933</v>
      </c>
      <c r="AM243" s="1">
        <f t="shared" si="126"/>
        <v>3.5613784052619213</v>
      </c>
      <c r="AN243" s="1">
        <f t="shared" si="126"/>
        <v>2.5900933856450341</v>
      </c>
      <c r="AO243" s="1">
        <f t="shared" si="126"/>
        <v>3.6526958002686376</v>
      </c>
      <c r="AP243" s="1">
        <f t="shared" si="126"/>
        <v>1.5051863448654159</v>
      </c>
      <c r="AQ243" s="1">
        <f t="shared" si="126"/>
        <v>1.8814829310817696</v>
      </c>
      <c r="AR243" s="1">
        <f t="shared" si="126"/>
        <v>2.5086439081090268</v>
      </c>
      <c r="AS243" s="1">
        <f t="shared" si="126"/>
        <v>3.0570849477321791</v>
      </c>
      <c r="AT243" s="1">
        <f t="shared" si="126"/>
        <v>3.5742456897450041</v>
      </c>
      <c r="AU243" s="1">
        <f t="shared" si="126"/>
        <v>3.7629658621635391</v>
      </c>
      <c r="AV243" s="1">
        <f t="shared" si="126"/>
        <v>2.736702445209847</v>
      </c>
      <c r="AW243" s="1">
        <f t="shared" si="126"/>
        <v>3.8594521663215793</v>
      </c>
    </row>
    <row r="244" spans="1:49">
      <c r="A244" s="7" t="s">
        <v>12</v>
      </c>
      <c r="B244" s="1">
        <f t="shared" ref="B244:AW244" si="127">B243^(1/B234)-1</f>
        <v>7.9566061153026446E-2</v>
      </c>
      <c r="C244" s="1">
        <f t="shared" si="127"/>
        <v>0.10392666641238191</v>
      </c>
      <c r="D244" s="1">
        <f t="shared" si="127"/>
        <v>0.13614587999473193</v>
      </c>
      <c r="E244" s="1">
        <f t="shared" si="127"/>
        <v>0.15883324705969715</v>
      </c>
      <c r="F244" s="1">
        <f t="shared" si="127"/>
        <v>0.17708719764556768</v>
      </c>
      <c r="G244" s="1">
        <f t="shared" si="127"/>
        <v>0.18315930564694605</v>
      </c>
      <c r="H244" s="1">
        <f t="shared" si="127"/>
        <v>0.14607477544311376</v>
      </c>
      <c r="I244" s="1">
        <f t="shared" si="127"/>
        <v>0.18615860083534708</v>
      </c>
      <c r="J244" s="1">
        <f t="shared" si="127"/>
        <v>6.2162869546836363E-2</v>
      </c>
      <c r="K244" s="1">
        <f t="shared" si="127"/>
        <v>8.6130768610409136E-2</v>
      </c>
      <c r="L244" s="1">
        <f t="shared" si="127"/>
        <v>0.11783059095997483</v>
      </c>
      <c r="M244" s="1">
        <f t="shared" si="127"/>
        <v>0.14015222533818816</v>
      </c>
      <c r="N244" s="1">
        <f t="shared" si="127"/>
        <v>0.15811191232033206</v>
      </c>
      <c r="O244" s="1">
        <f t="shared" si="127"/>
        <v>0.16408613464078359</v>
      </c>
      <c r="P244" s="1">
        <f t="shared" si="127"/>
        <v>0.12759942721777628</v>
      </c>
      <c r="Q244" s="1">
        <f t="shared" si="127"/>
        <v>0.16703707956075231</v>
      </c>
      <c r="R244" s="1">
        <f t="shared" si="127"/>
        <v>4.1739248624412362E-2</v>
      </c>
      <c r="S244" s="1">
        <f t="shared" si="127"/>
        <v>6.5246284953261569E-2</v>
      </c>
      <c r="T244" s="1">
        <f t="shared" si="127"/>
        <v>9.6336572575585366E-2</v>
      </c>
      <c r="U244" s="1">
        <f t="shared" si="127"/>
        <v>0.11822899914397955</v>
      </c>
      <c r="V244" s="1">
        <f t="shared" si="127"/>
        <v>0.13584335129158398</v>
      </c>
      <c r="W244" s="1">
        <f t="shared" si="127"/>
        <v>0.14170269927827994</v>
      </c>
      <c r="X244" s="1">
        <f t="shared" si="127"/>
        <v>0.10591757040078598</v>
      </c>
      <c r="Y244" s="1">
        <f t="shared" si="127"/>
        <v>0.14459690244786705</v>
      </c>
      <c r="Z244" s="1">
        <f t="shared" si="127"/>
        <v>1.6916963330643409E-2</v>
      </c>
      <c r="AA244" s="1">
        <f t="shared" si="127"/>
        <v>3.9863880260193607E-2</v>
      </c>
      <c r="AB244" s="1">
        <f t="shared" si="127"/>
        <v>7.0213356791598347E-2</v>
      </c>
      <c r="AC244" s="1">
        <f t="shared" si="127"/>
        <v>9.1584136451928755E-2</v>
      </c>
      <c r="AD244" s="1">
        <f t="shared" si="127"/>
        <v>0.10877877850907613</v>
      </c>
      <c r="AE244" s="1">
        <f t="shared" si="127"/>
        <v>0.11449851151289314</v>
      </c>
      <c r="AF244" s="1">
        <f t="shared" si="127"/>
        <v>7.9566061153026446E-2</v>
      </c>
      <c r="AG244" s="1">
        <f t="shared" si="127"/>
        <v>0.11732375238037962</v>
      </c>
      <c r="AH244" s="1">
        <f t="shared" si="127"/>
        <v>3.6019217166681106E-2</v>
      </c>
      <c r="AI244" s="1">
        <f t="shared" si="127"/>
        <v>5.9397179941417244E-2</v>
      </c>
      <c r="AJ244" s="1">
        <f t="shared" si="127"/>
        <v>9.0316755532429571E-2</v>
      </c>
      <c r="AK244" s="1">
        <f t="shared" si="127"/>
        <v>0.11208897412284569</v>
      </c>
      <c r="AL244" s="1">
        <f t="shared" si="127"/>
        <v>0.12960660854715744</v>
      </c>
      <c r="AM244" s="1">
        <f t="shared" si="127"/>
        <v>0.13543378374699722</v>
      </c>
      <c r="AN244" s="1">
        <f t="shared" si="127"/>
        <v>9.9845145558673742E-2</v>
      </c>
      <c r="AO244" s="1">
        <f t="shared" si="127"/>
        <v>0.13831209528804389</v>
      </c>
      <c r="AP244" s="1">
        <f t="shared" si="127"/>
        <v>4.1739248624412362E-2</v>
      </c>
      <c r="AQ244" s="1">
        <f t="shared" si="127"/>
        <v>6.5246284953261569E-2</v>
      </c>
      <c r="AR244" s="1">
        <f t="shared" si="127"/>
        <v>9.6336572575585366E-2</v>
      </c>
      <c r="AS244" s="1">
        <f t="shared" si="127"/>
        <v>0.11822899914397955</v>
      </c>
      <c r="AT244" s="1">
        <f t="shared" si="127"/>
        <v>0.13584335129158398</v>
      </c>
      <c r="AU244" s="1">
        <f t="shared" si="127"/>
        <v>0.14170269927827994</v>
      </c>
      <c r="AV244" s="1">
        <f t="shared" si="127"/>
        <v>0.10591757040078598</v>
      </c>
      <c r="AW244" s="1">
        <f t="shared" si="127"/>
        <v>0.14459690244786705</v>
      </c>
    </row>
    <row r="245" spans="1:49">
      <c r="A245" s="7" t="s">
        <v>5</v>
      </c>
      <c r="B245" s="1">
        <f t="shared" ref="B245:AW245" si="128">$B$3-B244</f>
        <v>-4.9566061153026447E-2</v>
      </c>
      <c r="C245" s="1">
        <f t="shared" si="128"/>
        <v>-7.3926666412381908E-2</v>
      </c>
      <c r="D245" s="1">
        <f t="shared" si="128"/>
        <v>-0.10614587999473193</v>
      </c>
      <c r="E245" s="1">
        <f t="shared" si="128"/>
        <v>-0.12883324705969715</v>
      </c>
      <c r="F245" s="1">
        <f t="shared" si="128"/>
        <v>-0.14708719764556769</v>
      </c>
      <c r="G245" s="1">
        <f t="shared" si="128"/>
        <v>-0.15315930564694605</v>
      </c>
      <c r="H245" s="1">
        <f t="shared" si="128"/>
        <v>-0.11607477544311376</v>
      </c>
      <c r="I245" s="1">
        <f t="shared" si="128"/>
        <v>-0.15615860083534708</v>
      </c>
      <c r="J245" s="1">
        <f t="shared" si="128"/>
        <v>-3.2162869546836365E-2</v>
      </c>
      <c r="K245" s="1">
        <f t="shared" si="128"/>
        <v>-5.6130768610409137E-2</v>
      </c>
      <c r="L245" s="1">
        <f t="shared" si="128"/>
        <v>-8.7830590959974836E-2</v>
      </c>
      <c r="M245" s="1">
        <f t="shared" si="128"/>
        <v>-0.11015222533818816</v>
      </c>
      <c r="N245" s="1">
        <f t="shared" si="128"/>
        <v>-0.12811191232033206</v>
      </c>
      <c r="O245" s="1">
        <f t="shared" si="128"/>
        <v>-0.13408613464078359</v>
      </c>
      <c r="P245" s="1">
        <f t="shared" si="128"/>
        <v>-9.7599427217776286E-2</v>
      </c>
      <c r="Q245" s="1">
        <f t="shared" si="128"/>
        <v>-0.13703707956075231</v>
      </c>
      <c r="R245" s="1">
        <f t="shared" si="128"/>
        <v>-1.1739248624412363E-2</v>
      </c>
      <c r="S245" s="1">
        <f t="shared" si="128"/>
        <v>-3.524628495326157E-2</v>
      </c>
      <c r="T245" s="1">
        <f t="shared" si="128"/>
        <v>-6.6336572575585367E-2</v>
      </c>
      <c r="U245" s="1">
        <f t="shared" si="128"/>
        <v>-8.8228999143979553E-2</v>
      </c>
      <c r="V245" s="1">
        <f t="shared" si="128"/>
        <v>-0.10584335129158398</v>
      </c>
      <c r="W245" s="1">
        <f t="shared" si="128"/>
        <v>-0.11170269927827994</v>
      </c>
      <c r="X245" s="1">
        <f t="shared" si="128"/>
        <v>-7.5917570400785978E-2</v>
      </c>
      <c r="Y245" s="1">
        <f t="shared" si="128"/>
        <v>-0.11459690244786705</v>
      </c>
      <c r="Z245" s="1">
        <f t="shared" si="128"/>
        <v>1.308303666935659E-2</v>
      </c>
      <c r="AA245" s="1">
        <f t="shared" si="128"/>
        <v>-9.8638802601936082E-3</v>
      </c>
      <c r="AB245" s="1">
        <f t="shared" si="128"/>
        <v>-4.0213356791598348E-2</v>
      </c>
      <c r="AC245" s="1">
        <f t="shared" si="128"/>
        <v>-6.1584136451928756E-2</v>
      </c>
      <c r="AD245" s="1">
        <f t="shared" si="128"/>
        <v>-7.8778778509076136E-2</v>
      </c>
      <c r="AE245" s="1">
        <f t="shared" si="128"/>
        <v>-8.4498511512893143E-2</v>
      </c>
      <c r="AF245" s="1">
        <f t="shared" si="128"/>
        <v>-4.9566061153026447E-2</v>
      </c>
      <c r="AG245" s="1">
        <f t="shared" si="128"/>
        <v>-8.7323752380379621E-2</v>
      </c>
      <c r="AH245" s="1">
        <f t="shared" si="128"/>
        <v>-6.0192171666811067E-3</v>
      </c>
      <c r="AI245" s="1">
        <f t="shared" si="128"/>
        <v>-2.9397179941417245E-2</v>
      </c>
      <c r="AJ245" s="1">
        <f t="shared" si="128"/>
        <v>-6.0316755532429572E-2</v>
      </c>
      <c r="AK245" s="1">
        <f t="shared" si="128"/>
        <v>-8.2088974122845687E-2</v>
      </c>
      <c r="AL245" s="1">
        <f t="shared" si="128"/>
        <v>-9.9606608547157444E-2</v>
      </c>
      <c r="AM245" s="1">
        <f t="shared" si="128"/>
        <v>-0.10543378374699722</v>
      </c>
      <c r="AN245" s="1">
        <f t="shared" si="128"/>
        <v>-6.9845145558673744E-2</v>
      </c>
      <c r="AO245" s="1">
        <f t="shared" si="128"/>
        <v>-0.10831209528804389</v>
      </c>
      <c r="AP245" s="1">
        <f t="shared" si="128"/>
        <v>-1.1739248624412363E-2</v>
      </c>
      <c r="AQ245" s="1">
        <f t="shared" si="128"/>
        <v>-3.524628495326157E-2</v>
      </c>
      <c r="AR245" s="1">
        <f t="shared" si="128"/>
        <v>-6.6336572575585367E-2</v>
      </c>
      <c r="AS245" s="1">
        <f t="shared" si="128"/>
        <v>-8.8228999143979553E-2</v>
      </c>
      <c r="AT245" s="1">
        <f t="shared" si="128"/>
        <v>-0.10584335129158398</v>
      </c>
      <c r="AU245" s="1">
        <f t="shared" si="128"/>
        <v>-0.11170269927827994</v>
      </c>
      <c r="AV245" s="1">
        <f t="shared" si="128"/>
        <v>-7.5917570400785978E-2</v>
      </c>
      <c r="AW245" s="1">
        <f t="shared" si="128"/>
        <v>-0.11459690244786705</v>
      </c>
    </row>
    <row r="246" spans="1:49" s="17" customFormat="1">
      <c r="A246" s="17" t="s">
        <v>6</v>
      </c>
      <c r="B246" s="16">
        <f t="shared" ref="B246:AW246" si="129">B245/$B$3</f>
        <v>-1.6522020384342149</v>
      </c>
      <c r="C246" s="16">
        <f t="shared" si="129"/>
        <v>-2.4642222137460639</v>
      </c>
      <c r="D246" s="16">
        <f t="shared" si="129"/>
        <v>-3.5381959998243979</v>
      </c>
      <c r="E246" s="16">
        <f t="shared" si="129"/>
        <v>-4.2944415686565716</v>
      </c>
      <c r="F246" s="16">
        <f t="shared" si="129"/>
        <v>-4.9029065881855898</v>
      </c>
      <c r="G246" s="16">
        <f t="shared" si="129"/>
        <v>-5.1053101882315355</v>
      </c>
      <c r="H246" s="16">
        <f t="shared" si="129"/>
        <v>-3.8691591814371256</v>
      </c>
      <c r="I246" s="16">
        <f t="shared" si="129"/>
        <v>-5.2052866945115692</v>
      </c>
      <c r="J246" s="16">
        <f t="shared" si="129"/>
        <v>-1.0720956515612121</v>
      </c>
      <c r="K246" s="16">
        <f t="shared" si="129"/>
        <v>-1.8710256203469713</v>
      </c>
      <c r="L246" s="16">
        <f t="shared" si="129"/>
        <v>-2.9276863653324945</v>
      </c>
      <c r="M246" s="16">
        <f t="shared" si="129"/>
        <v>-3.6717408446062723</v>
      </c>
      <c r="N246" s="16">
        <f t="shared" si="129"/>
        <v>-4.270397077344402</v>
      </c>
      <c r="O246" s="16">
        <f t="shared" si="129"/>
        <v>-4.4695378213594532</v>
      </c>
      <c r="P246" s="16">
        <f t="shared" si="129"/>
        <v>-3.2533142405925428</v>
      </c>
      <c r="Q246" s="16">
        <f t="shared" si="129"/>
        <v>-4.5679026520250776</v>
      </c>
      <c r="R246" s="16">
        <f t="shared" si="129"/>
        <v>-0.39130828748041213</v>
      </c>
      <c r="S246" s="16">
        <f t="shared" si="129"/>
        <v>-1.174876165108719</v>
      </c>
      <c r="T246" s="16">
        <f t="shared" si="129"/>
        <v>-2.2112190858528455</v>
      </c>
      <c r="U246" s="16">
        <f t="shared" si="129"/>
        <v>-2.940966638132652</v>
      </c>
      <c r="V246" s="16">
        <f t="shared" si="129"/>
        <v>-3.5281117097194663</v>
      </c>
      <c r="W246" s="16">
        <f t="shared" si="129"/>
        <v>-3.7234233092759981</v>
      </c>
      <c r="X246" s="16">
        <f t="shared" si="129"/>
        <v>-2.5305856800261992</v>
      </c>
      <c r="Y246" s="16">
        <f t="shared" si="129"/>
        <v>-3.8198967482622352</v>
      </c>
      <c r="Z246" s="16">
        <f t="shared" si="129"/>
        <v>0.43610122231188636</v>
      </c>
      <c r="AA246" s="16">
        <f t="shared" si="129"/>
        <v>-0.32879600867312031</v>
      </c>
      <c r="AB246" s="16">
        <f t="shared" si="129"/>
        <v>-1.3404452263866116</v>
      </c>
      <c r="AC246" s="16">
        <f t="shared" si="129"/>
        <v>-2.0528045483976252</v>
      </c>
      <c r="AD246" s="16">
        <f t="shared" si="129"/>
        <v>-2.6259592836358712</v>
      </c>
      <c r="AE246" s="16">
        <f t="shared" si="129"/>
        <v>-2.8166170504297714</v>
      </c>
      <c r="AF246" s="16">
        <f t="shared" si="129"/>
        <v>-1.6522020384342149</v>
      </c>
      <c r="AG246" s="16">
        <f t="shared" si="129"/>
        <v>-2.910791746012654</v>
      </c>
      <c r="AH246" s="16">
        <f t="shared" si="129"/>
        <v>-0.20064057222270357</v>
      </c>
      <c r="AI246" s="16">
        <f t="shared" si="129"/>
        <v>-0.97990599804724154</v>
      </c>
      <c r="AJ246" s="16">
        <f t="shared" si="129"/>
        <v>-2.0105585177476524</v>
      </c>
      <c r="AK246" s="16">
        <f t="shared" si="129"/>
        <v>-2.7362991374281895</v>
      </c>
      <c r="AL246" s="16">
        <f t="shared" si="129"/>
        <v>-3.3202202849052482</v>
      </c>
      <c r="AM246" s="16">
        <f t="shared" si="129"/>
        <v>-3.5144594582332407</v>
      </c>
      <c r="AN246" s="16">
        <f t="shared" si="129"/>
        <v>-2.3281715186224581</v>
      </c>
      <c r="AO246" s="16">
        <f t="shared" si="129"/>
        <v>-3.6104031762681297</v>
      </c>
      <c r="AP246" s="16">
        <f t="shared" si="129"/>
        <v>-0.39130828748041213</v>
      </c>
      <c r="AQ246" s="16">
        <f t="shared" si="129"/>
        <v>-1.174876165108719</v>
      </c>
      <c r="AR246" s="16">
        <f t="shared" si="129"/>
        <v>-2.2112190858528455</v>
      </c>
      <c r="AS246" s="16">
        <f t="shared" si="129"/>
        <v>-2.940966638132652</v>
      </c>
      <c r="AT246" s="16">
        <f t="shared" si="129"/>
        <v>-3.5281117097194663</v>
      </c>
      <c r="AU246" s="16">
        <f t="shared" si="129"/>
        <v>-3.7234233092759981</v>
      </c>
      <c r="AV246" s="16">
        <f t="shared" si="129"/>
        <v>-2.5305856800261992</v>
      </c>
      <c r="AW246" s="16">
        <f t="shared" si="129"/>
        <v>-3.8198967482622352</v>
      </c>
    </row>
    <row r="247" spans="1:49" s="17" customFormat="1">
      <c r="A247" s="17" t="s">
        <v>13</v>
      </c>
      <c r="B247" s="18">
        <f>B238/B242*100</f>
        <v>62.499999999999986</v>
      </c>
      <c r="C247" s="18">
        <f t="shared" ref="C247:AW247" si="130">C238/C242*100</f>
        <v>50</v>
      </c>
      <c r="D247" s="18">
        <f t="shared" si="130"/>
        <v>37.499999999999993</v>
      </c>
      <c r="E247" s="18">
        <f t="shared" si="130"/>
        <v>30.772500000000001</v>
      </c>
      <c r="F247" s="18">
        <f t="shared" si="130"/>
        <v>26.319999999999993</v>
      </c>
      <c r="G247" s="18">
        <f t="shared" si="130"/>
        <v>25</v>
      </c>
      <c r="H247" s="18">
        <f t="shared" si="130"/>
        <v>34.375</v>
      </c>
      <c r="I247" s="18">
        <f t="shared" si="130"/>
        <v>24.374999999999996</v>
      </c>
      <c r="J247" s="18">
        <f t="shared" si="130"/>
        <v>73.529411764705884</v>
      </c>
      <c r="K247" s="18">
        <f t="shared" si="130"/>
        <v>58.82352941176471</v>
      </c>
      <c r="L247" s="18">
        <f t="shared" si="130"/>
        <v>44.117647058823522</v>
      </c>
      <c r="M247" s="18">
        <f t="shared" si="130"/>
        <v>36.202941176470596</v>
      </c>
      <c r="N247" s="18">
        <f t="shared" si="130"/>
        <v>30.964705882352938</v>
      </c>
      <c r="O247" s="18">
        <f t="shared" si="130"/>
        <v>29.411764705882355</v>
      </c>
      <c r="P247" s="18">
        <f t="shared" si="130"/>
        <v>40.441176470588232</v>
      </c>
      <c r="Q247" s="18">
        <f t="shared" si="130"/>
        <v>28.676470588235293</v>
      </c>
      <c r="R247" s="18">
        <f t="shared" si="130"/>
        <v>89.285714285714278</v>
      </c>
      <c r="S247" s="18">
        <f t="shared" si="130"/>
        <v>71.428571428571445</v>
      </c>
      <c r="T247" s="18">
        <f t="shared" si="130"/>
        <v>53.571428571428569</v>
      </c>
      <c r="U247" s="18">
        <f t="shared" si="130"/>
        <v>43.960714285714289</v>
      </c>
      <c r="V247" s="18">
        <f t="shared" si="130"/>
        <v>37.599999999999994</v>
      </c>
      <c r="W247" s="18">
        <f t="shared" si="130"/>
        <v>35.714285714285722</v>
      </c>
      <c r="X247" s="18">
        <f t="shared" si="130"/>
        <v>49.107142857142854</v>
      </c>
      <c r="Y247" s="18">
        <f t="shared" si="130"/>
        <v>34.821428571428569</v>
      </c>
      <c r="Z247" s="18">
        <f t="shared" si="130"/>
        <v>113.6363636363636</v>
      </c>
      <c r="AA247" s="18">
        <f t="shared" si="130"/>
        <v>90.909090909090907</v>
      </c>
      <c r="AB247" s="18">
        <f t="shared" si="130"/>
        <v>68.181818181818159</v>
      </c>
      <c r="AC247" s="18">
        <f t="shared" si="130"/>
        <v>55.95</v>
      </c>
      <c r="AD247" s="18">
        <f t="shared" si="130"/>
        <v>47.854545454545445</v>
      </c>
      <c r="AE247" s="18">
        <f t="shared" si="130"/>
        <v>45.454545454545453</v>
      </c>
      <c r="AF247" s="18">
        <f t="shared" si="130"/>
        <v>62.499999999999986</v>
      </c>
      <c r="AG247" s="18">
        <f t="shared" si="130"/>
        <v>44.318181818181813</v>
      </c>
      <c r="AH247" s="18">
        <f t="shared" si="130"/>
        <v>94.339622641509436</v>
      </c>
      <c r="AI247" s="18">
        <f t="shared" si="130"/>
        <v>75.471698113207552</v>
      </c>
      <c r="AJ247" s="18">
        <f t="shared" si="130"/>
        <v>56.603773584905646</v>
      </c>
      <c r="AK247" s="18">
        <f t="shared" si="130"/>
        <v>46.449056603773592</v>
      </c>
      <c r="AL247" s="18">
        <f t="shared" si="130"/>
        <v>39.728301886792444</v>
      </c>
      <c r="AM247" s="18">
        <f t="shared" si="130"/>
        <v>37.735849056603776</v>
      </c>
      <c r="AN247" s="18">
        <f t="shared" si="130"/>
        <v>51.886792452830186</v>
      </c>
      <c r="AO247" s="18">
        <f t="shared" si="130"/>
        <v>36.79245283018868</v>
      </c>
      <c r="AP247" s="18">
        <f t="shared" si="130"/>
        <v>89.285714285714278</v>
      </c>
      <c r="AQ247" s="18">
        <f t="shared" si="130"/>
        <v>71.428571428571445</v>
      </c>
      <c r="AR247" s="18">
        <f t="shared" si="130"/>
        <v>53.571428571428569</v>
      </c>
      <c r="AS247" s="18">
        <f t="shared" si="130"/>
        <v>43.960714285714289</v>
      </c>
      <c r="AT247" s="18">
        <f t="shared" si="130"/>
        <v>37.599999999999994</v>
      </c>
      <c r="AU247" s="18">
        <f t="shared" si="130"/>
        <v>35.714285714285722</v>
      </c>
      <c r="AV247" s="18">
        <f t="shared" si="130"/>
        <v>49.107142857142854</v>
      </c>
      <c r="AW247" s="18">
        <f t="shared" si="130"/>
        <v>34.821428571428569</v>
      </c>
    </row>
    <row r="249" spans="1:49">
      <c r="A249" s="2" t="s">
        <v>287</v>
      </c>
    </row>
    <row r="250" spans="1:49">
      <c r="A250" s="7" t="s">
        <v>266</v>
      </c>
      <c r="B250" s="2" t="s">
        <v>73</v>
      </c>
      <c r="C250" s="2" t="s">
        <v>74</v>
      </c>
      <c r="D250" s="2" t="s">
        <v>75</v>
      </c>
      <c r="E250" s="2" t="s">
        <v>76</v>
      </c>
      <c r="F250" s="2" t="s">
        <v>77</v>
      </c>
      <c r="G250" s="2" t="s">
        <v>78</v>
      </c>
      <c r="H250" s="2" t="s">
        <v>79</v>
      </c>
      <c r="I250" s="2" t="s">
        <v>32</v>
      </c>
      <c r="J250" s="2" t="s">
        <v>73</v>
      </c>
      <c r="K250" s="2" t="s">
        <v>74</v>
      </c>
      <c r="L250" s="2" t="s">
        <v>75</v>
      </c>
      <c r="M250" s="2" t="s">
        <v>76</v>
      </c>
      <c r="N250" s="2" t="s">
        <v>77</v>
      </c>
      <c r="O250" s="2" t="s">
        <v>78</v>
      </c>
      <c r="P250" s="2" t="s">
        <v>79</v>
      </c>
      <c r="Q250" s="2" t="s">
        <v>32</v>
      </c>
      <c r="R250" s="2" t="s">
        <v>73</v>
      </c>
      <c r="S250" s="2" t="s">
        <v>74</v>
      </c>
      <c r="T250" s="2" t="s">
        <v>75</v>
      </c>
      <c r="U250" s="2" t="s">
        <v>76</v>
      </c>
      <c r="V250" s="2" t="s">
        <v>77</v>
      </c>
      <c r="W250" s="2" t="s">
        <v>78</v>
      </c>
      <c r="X250" s="2" t="s">
        <v>79</v>
      </c>
      <c r="Y250" s="2" t="s">
        <v>32</v>
      </c>
      <c r="Z250" s="2" t="s">
        <v>73</v>
      </c>
      <c r="AA250" s="2" t="s">
        <v>74</v>
      </c>
      <c r="AB250" s="2" t="s">
        <v>75</v>
      </c>
      <c r="AC250" s="2" t="s">
        <v>76</v>
      </c>
      <c r="AD250" s="2" t="s">
        <v>77</v>
      </c>
      <c r="AE250" s="2" t="s">
        <v>78</v>
      </c>
      <c r="AF250" s="2" t="s">
        <v>79</v>
      </c>
      <c r="AG250" s="2" t="s">
        <v>32</v>
      </c>
      <c r="AH250" s="2" t="s">
        <v>73</v>
      </c>
      <c r="AI250" s="2" t="s">
        <v>74</v>
      </c>
      <c r="AJ250" s="2" t="s">
        <v>75</v>
      </c>
      <c r="AK250" s="2" t="s">
        <v>76</v>
      </c>
      <c r="AL250" s="2" t="s">
        <v>77</v>
      </c>
      <c r="AM250" s="2" t="s">
        <v>78</v>
      </c>
      <c r="AN250" s="2" t="s">
        <v>79</v>
      </c>
      <c r="AO250" s="2" t="s">
        <v>32</v>
      </c>
      <c r="AP250" s="2" t="s">
        <v>73</v>
      </c>
      <c r="AQ250" s="2" t="s">
        <v>74</v>
      </c>
      <c r="AR250" s="2" t="s">
        <v>75</v>
      </c>
      <c r="AS250" s="2" t="s">
        <v>76</v>
      </c>
      <c r="AT250" s="2" t="s">
        <v>77</v>
      </c>
      <c r="AU250" s="2" t="s">
        <v>78</v>
      </c>
      <c r="AV250" s="2" t="s">
        <v>79</v>
      </c>
      <c r="AW250" s="2" t="s">
        <v>32</v>
      </c>
    </row>
    <row r="251" spans="1:49">
      <c r="A251" s="7" t="s">
        <v>267</v>
      </c>
      <c r="B251" s="2" t="s">
        <v>73</v>
      </c>
      <c r="C251" s="2" t="s">
        <v>73</v>
      </c>
      <c r="D251" s="2" t="s">
        <v>73</v>
      </c>
      <c r="E251" s="2" t="s">
        <v>73</v>
      </c>
      <c r="F251" s="2" t="s">
        <v>73</v>
      </c>
      <c r="G251" s="2" t="s">
        <v>73</v>
      </c>
      <c r="H251" s="2" t="s">
        <v>73</v>
      </c>
      <c r="I251" s="2" t="s">
        <v>73</v>
      </c>
      <c r="J251" s="2" t="s">
        <v>74</v>
      </c>
      <c r="K251" s="2" t="s">
        <v>74</v>
      </c>
      <c r="L251" s="2" t="s">
        <v>74</v>
      </c>
      <c r="M251" s="2" t="s">
        <v>74</v>
      </c>
      <c r="N251" s="2" t="s">
        <v>74</v>
      </c>
      <c r="O251" s="2" t="s">
        <v>74</v>
      </c>
      <c r="P251" s="2" t="s">
        <v>74</v>
      </c>
      <c r="Q251" s="2" t="s">
        <v>74</v>
      </c>
      <c r="R251" s="2" t="s">
        <v>75</v>
      </c>
      <c r="S251" s="2" t="s">
        <v>75</v>
      </c>
      <c r="T251" s="2" t="s">
        <v>75</v>
      </c>
      <c r="U251" s="2" t="s">
        <v>75</v>
      </c>
      <c r="V251" s="2" t="s">
        <v>75</v>
      </c>
      <c r="W251" s="2" t="s">
        <v>75</v>
      </c>
      <c r="X251" s="2" t="s">
        <v>75</v>
      </c>
      <c r="Y251" s="2" t="s">
        <v>75</v>
      </c>
      <c r="Z251" s="2" t="s">
        <v>78</v>
      </c>
      <c r="AA251" s="2" t="s">
        <v>78</v>
      </c>
      <c r="AB251" s="2" t="s">
        <v>78</v>
      </c>
      <c r="AC251" s="2" t="s">
        <v>78</v>
      </c>
      <c r="AD251" s="2" t="s">
        <v>78</v>
      </c>
      <c r="AE251" s="2" t="s">
        <v>78</v>
      </c>
      <c r="AF251" s="2" t="s">
        <v>78</v>
      </c>
      <c r="AG251" s="2" t="s">
        <v>78</v>
      </c>
      <c r="AH251" s="2" t="s">
        <v>79</v>
      </c>
      <c r="AI251" s="2" t="s">
        <v>79</v>
      </c>
      <c r="AJ251" s="2" t="s">
        <v>79</v>
      </c>
      <c r="AK251" s="2" t="s">
        <v>79</v>
      </c>
      <c r="AL251" s="2" t="s">
        <v>79</v>
      </c>
      <c r="AM251" s="2" t="s">
        <v>79</v>
      </c>
      <c r="AN251" s="2" t="s">
        <v>79</v>
      </c>
      <c r="AO251" s="2" t="s">
        <v>79</v>
      </c>
      <c r="AP251" s="2" t="s">
        <v>31</v>
      </c>
      <c r="AQ251" s="2" t="s">
        <v>31</v>
      </c>
      <c r="AR251" s="2" t="s">
        <v>31</v>
      </c>
      <c r="AS251" s="2" t="s">
        <v>31</v>
      </c>
      <c r="AT251" s="2" t="s">
        <v>31</v>
      </c>
      <c r="AU251" s="2" t="s">
        <v>31</v>
      </c>
      <c r="AV251" s="2" t="s">
        <v>31</v>
      </c>
      <c r="AW251" s="2" t="s">
        <v>31</v>
      </c>
    </row>
    <row r="252" spans="1:49">
      <c r="A252" s="7" t="s">
        <v>260</v>
      </c>
      <c r="B252" s="40">
        <v>0</v>
      </c>
      <c r="C252" s="14">
        <f>INDEX(SystemParamValues,MATCH("BasicRate",ParamNames,0),MATCH($B$2,SystemNames,0))</f>
        <v>0.2</v>
      </c>
      <c r="D252" s="14">
        <f>INDEX(SystemParamValues,MATCH("HigherRate",ParamNames,0),MATCH($B$2,SystemNames,0))</f>
        <v>0.4</v>
      </c>
      <c r="E252" s="14">
        <f>INDEX(SystemParamValues,MATCH("MTROnCBTaper1Kid",ParamNames,0),MATCH($B$2,SystemNames,0))</f>
        <v>0.50763999999999998</v>
      </c>
      <c r="F252" s="14">
        <f>INDEX(SystemParamValues,MATCH("MTROnCBTaper2Kids",ParamNames,0),MATCH($B$2,SystemNames,0))</f>
        <v>0.57888000000000006</v>
      </c>
      <c r="G252" s="14">
        <f>INDEX(SystemParamValues,MATCH("MTROnPATaper",ParamNames,0),MATCH($B$2,SystemNames,0))</f>
        <v>0.6</v>
      </c>
      <c r="H252" s="14">
        <f>INDEX(SystemParamValues,MATCH("AdditionalRate",ParamNames,0),MATCH($B$2,SystemNames,0))</f>
        <v>0.45</v>
      </c>
      <c r="I252" s="14">
        <f>INDEX(SystemParamValues,MATCH("BasicRate",ParamNames,0),MATCH($B$2,SystemNames,0))+INDEX(SystemParamValues,MATCH("TaxCredTaperRate",ParamNames,0),MATCH($B$2,SystemNames,0))</f>
        <v>0.61</v>
      </c>
      <c r="J252" s="40">
        <v>0</v>
      </c>
      <c r="K252" s="14">
        <f>INDEX(SystemParamValues,MATCH("BasicRate",ParamNames,0),MATCH($B$2,SystemNames,0))</f>
        <v>0.2</v>
      </c>
      <c r="L252" s="14">
        <f>INDEX(SystemParamValues,MATCH("HigherRate",ParamNames,0),MATCH($B$2,SystemNames,0))</f>
        <v>0.4</v>
      </c>
      <c r="M252" s="14">
        <f>INDEX(SystemParamValues,MATCH("MTROnCBTaper1Kid",ParamNames,0),MATCH($B$2,SystemNames,0))</f>
        <v>0.50763999999999998</v>
      </c>
      <c r="N252" s="14">
        <f>INDEX(SystemParamValues,MATCH("MTROnCBTaper2Kids",ParamNames,0),MATCH($B$2,SystemNames,0))</f>
        <v>0.57888000000000006</v>
      </c>
      <c r="O252" s="14">
        <f>INDEX(SystemParamValues,MATCH("MTROnPATaper",ParamNames,0),MATCH($B$2,SystemNames,0))</f>
        <v>0.6</v>
      </c>
      <c r="P252" s="14">
        <f>INDEX(SystemParamValues,MATCH("AdditionalRate",ParamNames,0),MATCH($B$2,SystemNames,0))</f>
        <v>0.45</v>
      </c>
      <c r="Q252" s="14">
        <f>INDEX(SystemParamValues,MATCH("BasicRate",ParamNames,0),MATCH($B$2,SystemNames,0))+INDEX(SystemParamValues,MATCH("TaxCredTaperRate",ParamNames,0),MATCH($B$2,SystemNames,0))</f>
        <v>0.61</v>
      </c>
      <c r="R252" s="40">
        <v>0</v>
      </c>
      <c r="S252" s="14">
        <f>INDEX(SystemParamValues,MATCH("BasicRate",ParamNames,0),MATCH($B$2,SystemNames,0))</f>
        <v>0.2</v>
      </c>
      <c r="T252" s="14">
        <f>INDEX(SystemParamValues,MATCH("HigherRate",ParamNames,0),MATCH($B$2,SystemNames,0))</f>
        <v>0.4</v>
      </c>
      <c r="U252" s="14">
        <f>INDEX(SystemParamValues,MATCH("MTROnCBTaper1Kid",ParamNames,0),MATCH($B$2,SystemNames,0))</f>
        <v>0.50763999999999998</v>
      </c>
      <c r="V252" s="14">
        <f>INDEX(SystemParamValues,MATCH("MTROnCBTaper2Kids",ParamNames,0),MATCH($B$2,SystemNames,0))</f>
        <v>0.57888000000000006</v>
      </c>
      <c r="W252" s="14">
        <f>INDEX(SystemParamValues,MATCH("MTROnPATaper",ParamNames,0),MATCH($B$2,SystemNames,0))</f>
        <v>0.6</v>
      </c>
      <c r="X252" s="14">
        <f>INDEX(SystemParamValues,MATCH("AdditionalRate",ParamNames,0),MATCH($B$2,SystemNames,0))</f>
        <v>0.45</v>
      </c>
      <c r="Y252" s="14">
        <f>INDEX(SystemParamValues,MATCH("BasicRate",ParamNames,0),MATCH($B$2,SystemNames,0))+INDEX(SystemParamValues,MATCH("TaxCredTaperRate",ParamNames,0),MATCH($B$2,SystemNames,0))</f>
        <v>0.61</v>
      </c>
      <c r="Z252" s="40">
        <v>0</v>
      </c>
      <c r="AA252" s="14">
        <f>INDEX(SystemParamValues,MATCH("BasicRate",ParamNames,0),MATCH($B$2,SystemNames,0))</f>
        <v>0.2</v>
      </c>
      <c r="AB252" s="14">
        <f>INDEX(SystemParamValues,MATCH("HigherRate",ParamNames,0),MATCH($B$2,SystemNames,0))</f>
        <v>0.4</v>
      </c>
      <c r="AC252" s="14">
        <f>INDEX(SystemParamValues,MATCH("MTROnCBTaper1Kid",ParamNames,0),MATCH($B$2,SystemNames,0))</f>
        <v>0.50763999999999998</v>
      </c>
      <c r="AD252" s="14">
        <f>INDEX(SystemParamValues,MATCH("MTROnCBTaper2Kids",ParamNames,0),MATCH($B$2,SystemNames,0))</f>
        <v>0.57888000000000006</v>
      </c>
      <c r="AE252" s="14">
        <f>INDEX(SystemParamValues,MATCH("MTROnPATaper",ParamNames,0),MATCH($B$2,SystemNames,0))</f>
        <v>0.6</v>
      </c>
      <c r="AF252" s="14">
        <f>INDEX(SystemParamValues,MATCH("AdditionalRate",ParamNames,0),MATCH($B$2,SystemNames,0))</f>
        <v>0.45</v>
      </c>
      <c r="AG252" s="14">
        <f>INDEX(SystemParamValues,MATCH("BasicRate",ParamNames,0),MATCH($B$2,SystemNames,0))+INDEX(SystemParamValues,MATCH("TaxCredTaperRate",ParamNames,0),MATCH($B$2,SystemNames,0))</f>
        <v>0.61</v>
      </c>
      <c r="AH252" s="40">
        <v>0</v>
      </c>
      <c r="AI252" s="14">
        <f>INDEX(SystemParamValues,MATCH("BasicRate",ParamNames,0),MATCH($B$2,SystemNames,0))</f>
        <v>0.2</v>
      </c>
      <c r="AJ252" s="14">
        <f>INDEX(SystemParamValues,MATCH("HigherRate",ParamNames,0),MATCH($B$2,SystemNames,0))</f>
        <v>0.4</v>
      </c>
      <c r="AK252" s="14">
        <f>INDEX(SystemParamValues,MATCH("MTROnCBTaper1Kid",ParamNames,0),MATCH($B$2,SystemNames,0))</f>
        <v>0.50763999999999998</v>
      </c>
      <c r="AL252" s="14">
        <f>INDEX(SystemParamValues,MATCH("MTROnCBTaper2Kids",ParamNames,0),MATCH($B$2,SystemNames,0))</f>
        <v>0.57888000000000006</v>
      </c>
      <c r="AM252" s="14">
        <f>INDEX(SystemParamValues,MATCH("MTROnPATaper",ParamNames,0),MATCH($B$2,SystemNames,0))</f>
        <v>0.6</v>
      </c>
      <c r="AN252" s="14">
        <f>INDEX(SystemParamValues,MATCH("AdditionalRate",ParamNames,0),MATCH($B$2,SystemNames,0))</f>
        <v>0.45</v>
      </c>
      <c r="AO252" s="14">
        <f>INDEX(SystemParamValues,MATCH("BasicRate",ParamNames,0),MATCH($B$2,SystemNames,0))+INDEX(SystemParamValues,MATCH("TaxCredTaperRate",ParamNames,0),MATCH($B$2,SystemNames,0))</f>
        <v>0.61</v>
      </c>
      <c r="AP252" s="40">
        <v>0</v>
      </c>
      <c r="AQ252" s="14">
        <f>INDEX(SystemParamValues,MATCH("BasicRate",ParamNames,0),MATCH($B$2,SystemNames,0))</f>
        <v>0.2</v>
      </c>
      <c r="AR252" s="14">
        <f>INDEX(SystemParamValues,MATCH("HigherRate",ParamNames,0),MATCH($B$2,SystemNames,0))</f>
        <v>0.4</v>
      </c>
      <c r="AS252" s="14">
        <f>INDEX(SystemParamValues,MATCH("MTROnCBTaper1Kid",ParamNames,0),MATCH($B$2,SystemNames,0))</f>
        <v>0.50763999999999998</v>
      </c>
      <c r="AT252" s="14">
        <f>INDEX(SystemParamValues,MATCH("MTROnCBTaper2Kids",ParamNames,0),MATCH($B$2,SystemNames,0))</f>
        <v>0.57888000000000006</v>
      </c>
      <c r="AU252" s="14">
        <f>INDEX(SystemParamValues,MATCH("MTROnPATaper",ParamNames,0),MATCH($B$2,SystemNames,0))</f>
        <v>0.6</v>
      </c>
      <c r="AV252" s="14">
        <f>INDEX(SystemParamValues,MATCH("AdditionalRate",ParamNames,0),MATCH($B$2,SystemNames,0))</f>
        <v>0.45</v>
      </c>
      <c r="AW252" s="14">
        <f>INDEX(SystemParamValues,MATCH("BasicRate",ParamNames,0),MATCH($B$2,SystemNames,0))+INDEX(SystemParamValues,MATCH("TaxCredTaperRate",ParamNames,0),MATCH($B$2,SystemNames,0))</f>
        <v>0.61</v>
      </c>
    </row>
    <row r="253" spans="1:49">
      <c r="A253" s="7" t="s">
        <v>10</v>
      </c>
      <c r="B253" s="14">
        <v>0</v>
      </c>
      <c r="C253" s="14">
        <v>0</v>
      </c>
      <c r="D253" s="14">
        <v>0</v>
      </c>
      <c r="E253" s="14">
        <v>0</v>
      </c>
      <c r="F253" s="14">
        <v>0</v>
      </c>
      <c r="G253" s="14">
        <v>0</v>
      </c>
      <c r="H253" s="14">
        <v>0</v>
      </c>
      <c r="I253" s="14">
        <v>0</v>
      </c>
      <c r="J253" s="14">
        <f>INDEX(SystemParamValues,MATCH("BasicRate",ParamNames,0),MATCH($B$2,SystemNames,0))</f>
        <v>0.2</v>
      </c>
      <c r="K253" s="14">
        <f>INDEX(SystemParamValues,MATCH("BasicRate",ParamNames,0),MATCH($B$2,SystemNames,0))</f>
        <v>0.2</v>
      </c>
      <c r="L253" s="14">
        <f t="shared" ref="L253:Q253" si="131">INDEX(SystemParamValues,MATCH("BasicRate",ParamNames,0),MATCH($B$2,SystemNames,0))</f>
        <v>0.2</v>
      </c>
      <c r="M253" s="14">
        <f t="shared" si="131"/>
        <v>0.2</v>
      </c>
      <c r="N253" s="14">
        <f t="shared" si="131"/>
        <v>0.2</v>
      </c>
      <c r="O253" s="14">
        <f t="shared" si="131"/>
        <v>0.2</v>
      </c>
      <c r="P253" s="14">
        <f t="shared" si="131"/>
        <v>0.2</v>
      </c>
      <c r="Q253" s="14">
        <f t="shared" si="131"/>
        <v>0.2</v>
      </c>
      <c r="R253" s="14">
        <f>INDEX(SystemParamValues,MATCH("HigherRate",ParamNames,0),MATCH($B$2,SystemNames,0))</f>
        <v>0.4</v>
      </c>
      <c r="S253" s="14">
        <f>INDEX(SystemParamValues,MATCH("HigherRate",ParamNames,0),MATCH($B$2,SystemNames,0))</f>
        <v>0.4</v>
      </c>
      <c r="T253" s="14">
        <f>INDEX(SystemParamValues,MATCH("HigherRate",ParamNames,0),MATCH($B$2,SystemNames,0))</f>
        <v>0.4</v>
      </c>
      <c r="U253" s="14">
        <f>INDEX(SystemParamValues,MATCH("HigherRate",ParamNames,0),MATCH($B$2,SystemNames,0))</f>
        <v>0.4</v>
      </c>
      <c r="V253" s="14">
        <f>INDEX(SystemParamValues,MATCH("HigherRate",ParamNames,0),MATCH($B$2,SystemNames,0))</f>
        <v>0.4</v>
      </c>
      <c r="W253" s="14">
        <f>INDEX(SystemParamValues,MATCH("HigherRate",ParamNames,0),MATCH($B$2,SystemNames,0))</f>
        <v>0.4</v>
      </c>
      <c r="X253" s="14">
        <f>INDEX(SystemParamValues,MATCH("HigherRate",ParamNames,0),MATCH($B$2,SystemNames,0))</f>
        <v>0.4</v>
      </c>
      <c r="Y253" s="14">
        <f>INDEX(SystemParamValues,MATCH("HigherRate",ParamNames,0),MATCH($B$2,SystemNames,0))</f>
        <v>0.4</v>
      </c>
      <c r="Z253" s="14">
        <f>INDEX(SystemParamValues,MATCH("MTROnPATaper",ParamNames,0),MATCH($B$2,SystemNames,0))</f>
        <v>0.6</v>
      </c>
      <c r="AA253" s="14">
        <f>INDEX(SystemParamValues,MATCH("MTROnPATaper",ParamNames,0),MATCH($B$2,SystemNames,0))</f>
        <v>0.6</v>
      </c>
      <c r="AB253" s="14">
        <f>INDEX(SystemParamValues,MATCH("MTROnPATaper",ParamNames,0),MATCH($B$2,SystemNames,0))</f>
        <v>0.6</v>
      </c>
      <c r="AC253" s="14">
        <f>INDEX(SystemParamValues,MATCH("MTROnPATaper",ParamNames,0),MATCH($B$2,SystemNames,0))</f>
        <v>0.6</v>
      </c>
      <c r="AD253" s="14">
        <f>INDEX(SystemParamValues,MATCH("MTROnPATaper",ParamNames,0),MATCH($B$2,SystemNames,0))</f>
        <v>0.6</v>
      </c>
      <c r="AE253" s="14">
        <f>INDEX(SystemParamValues,MATCH("MTROnPATaper",ParamNames,0),MATCH($B$2,SystemNames,0))</f>
        <v>0.6</v>
      </c>
      <c r="AF253" s="14">
        <f>INDEX(SystemParamValues,MATCH("MTROnPATaper",ParamNames,0),MATCH($B$2,SystemNames,0))</f>
        <v>0.6</v>
      </c>
      <c r="AG253" s="14">
        <f>INDEX(SystemParamValues,MATCH("MTROnPATaper",ParamNames,0),MATCH($B$2,SystemNames,0))</f>
        <v>0.6</v>
      </c>
      <c r="AH253" s="14">
        <f t="shared" ref="AH253:AM253" si="132">INDEX(SystemParamValues,MATCH("AdditionalRate",ParamNames,0),MATCH($B$2,SystemNames,0))</f>
        <v>0.45</v>
      </c>
      <c r="AI253" s="14">
        <f t="shared" si="132"/>
        <v>0.45</v>
      </c>
      <c r="AJ253" s="14">
        <f t="shared" si="132"/>
        <v>0.45</v>
      </c>
      <c r="AK253" s="14">
        <f t="shared" si="132"/>
        <v>0.45</v>
      </c>
      <c r="AL253" s="14">
        <f t="shared" si="132"/>
        <v>0.45</v>
      </c>
      <c r="AM253" s="14">
        <f t="shared" si="132"/>
        <v>0.45</v>
      </c>
      <c r="AN253" s="14">
        <f>INDEX(SystemParamValues,MATCH("AdditionalRate",ParamNames,0),MATCH($B$2,SystemNames,0))</f>
        <v>0.45</v>
      </c>
      <c r="AO253" s="14">
        <f>INDEX(SystemParamValues,MATCH("AdditionalRate",ParamNames,0),MATCH($B$2,SystemNames,0))</f>
        <v>0.45</v>
      </c>
      <c r="AP253" s="14">
        <f t="shared" ref="AP253:AW253" si="133">INDEX(SystemParamValues,MATCH("PensCredTaperRate",ParamNames,0),MATCH($B$2,SystemNames,0))</f>
        <v>0.4</v>
      </c>
      <c r="AQ253" s="14">
        <f t="shared" si="133"/>
        <v>0.4</v>
      </c>
      <c r="AR253" s="14">
        <f t="shared" si="133"/>
        <v>0.4</v>
      </c>
      <c r="AS253" s="14">
        <f t="shared" si="133"/>
        <v>0.4</v>
      </c>
      <c r="AT253" s="14">
        <f t="shared" si="133"/>
        <v>0.4</v>
      </c>
      <c r="AU253" s="14">
        <f t="shared" si="133"/>
        <v>0.4</v>
      </c>
      <c r="AV253" s="14">
        <f t="shared" si="133"/>
        <v>0.4</v>
      </c>
      <c r="AW253" s="14">
        <f t="shared" si="133"/>
        <v>0.4</v>
      </c>
    </row>
    <row r="254" spans="1:49">
      <c r="A254" s="7" t="s">
        <v>180</v>
      </c>
      <c r="B254" s="40">
        <v>0.6</v>
      </c>
      <c r="C254" s="40">
        <v>0.6</v>
      </c>
      <c r="D254" s="40">
        <v>0.6</v>
      </c>
      <c r="E254" s="40">
        <v>0.6</v>
      </c>
      <c r="F254" s="40">
        <v>0.6</v>
      </c>
      <c r="G254" s="40">
        <v>0.6</v>
      </c>
      <c r="H254" s="40">
        <v>0.6</v>
      </c>
      <c r="I254" s="40">
        <v>0.6</v>
      </c>
      <c r="J254" s="40">
        <v>0.6</v>
      </c>
      <c r="K254" s="40">
        <v>0.6</v>
      </c>
      <c r="L254" s="40">
        <v>0.6</v>
      </c>
      <c r="M254" s="40">
        <v>0.6</v>
      </c>
      <c r="N254" s="40">
        <v>0.6</v>
      </c>
      <c r="O254" s="40">
        <v>0.6</v>
      </c>
      <c r="P254" s="40">
        <v>0.6</v>
      </c>
      <c r="Q254" s="40">
        <v>0.6</v>
      </c>
      <c r="R254" s="40">
        <v>0.6</v>
      </c>
      <c r="S254" s="40">
        <v>0.6</v>
      </c>
      <c r="T254" s="40">
        <v>0.6</v>
      </c>
      <c r="U254" s="40">
        <v>0.6</v>
      </c>
      <c r="V254" s="40">
        <v>0.6</v>
      </c>
      <c r="W254" s="40">
        <v>0.6</v>
      </c>
      <c r="X254" s="40">
        <v>0.6</v>
      </c>
      <c r="Y254" s="40">
        <v>0.6</v>
      </c>
      <c r="Z254" s="40">
        <v>0.6</v>
      </c>
      <c r="AA254" s="40">
        <v>0.6</v>
      </c>
      <c r="AB254" s="40">
        <v>0.6</v>
      </c>
      <c r="AC254" s="40">
        <v>0.6</v>
      </c>
      <c r="AD254" s="40">
        <v>0.6</v>
      </c>
      <c r="AE254" s="40">
        <v>0.6</v>
      </c>
      <c r="AF254" s="40">
        <v>0.6</v>
      </c>
      <c r="AG254" s="40">
        <v>0.6</v>
      </c>
      <c r="AH254" s="40">
        <v>0.6</v>
      </c>
      <c r="AI254" s="40">
        <v>0.6</v>
      </c>
      <c r="AJ254" s="40">
        <v>0.6</v>
      </c>
      <c r="AK254" s="40">
        <v>0.6</v>
      </c>
      <c r="AL254" s="40">
        <v>0.6</v>
      </c>
      <c r="AM254" s="40">
        <v>0.6</v>
      </c>
      <c r="AN254" s="40">
        <v>0.6</v>
      </c>
      <c r="AO254" s="40">
        <v>0.6</v>
      </c>
      <c r="AP254" s="40">
        <v>0.6</v>
      </c>
      <c r="AQ254" s="40">
        <v>0.6</v>
      </c>
      <c r="AR254" s="40">
        <v>0.6</v>
      </c>
      <c r="AS254" s="40">
        <v>0.6</v>
      </c>
      <c r="AT254" s="40">
        <v>0.6</v>
      </c>
      <c r="AU254" s="40">
        <v>0.6</v>
      </c>
      <c r="AV254" s="40">
        <v>0.6</v>
      </c>
      <c r="AW254" s="40">
        <v>0.6</v>
      </c>
    </row>
    <row r="255" spans="1:49">
      <c r="A255" s="7" t="s">
        <v>3</v>
      </c>
      <c r="B255" s="14">
        <v>25</v>
      </c>
      <c r="C255" s="14">
        <v>25</v>
      </c>
      <c r="D255" s="14">
        <v>25</v>
      </c>
      <c r="E255" s="14">
        <v>25</v>
      </c>
      <c r="F255" s="14">
        <v>25</v>
      </c>
      <c r="G255" s="14">
        <v>25</v>
      </c>
      <c r="H255" s="14">
        <v>25</v>
      </c>
      <c r="I255" s="14">
        <v>25</v>
      </c>
      <c r="J255" s="14">
        <v>25</v>
      </c>
      <c r="K255" s="14">
        <v>25</v>
      </c>
      <c r="L255" s="14">
        <v>25</v>
      </c>
      <c r="M255" s="14">
        <v>25</v>
      </c>
      <c r="N255" s="14">
        <v>25</v>
      </c>
      <c r="O255" s="14">
        <v>25</v>
      </c>
      <c r="P255" s="14">
        <v>25</v>
      </c>
      <c r="Q255" s="14">
        <v>25</v>
      </c>
      <c r="R255" s="14">
        <v>25</v>
      </c>
      <c r="S255" s="14">
        <v>25</v>
      </c>
      <c r="T255" s="14">
        <v>25</v>
      </c>
      <c r="U255" s="14">
        <v>25</v>
      </c>
      <c r="V255" s="14">
        <v>25</v>
      </c>
      <c r="W255" s="14">
        <v>25</v>
      </c>
      <c r="X255" s="14">
        <v>25</v>
      </c>
      <c r="Y255" s="14">
        <v>25</v>
      </c>
      <c r="Z255" s="14">
        <v>25</v>
      </c>
      <c r="AA255" s="14">
        <v>25</v>
      </c>
      <c r="AB255" s="14">
        <v>25</v>
      </c>
      <c r="AC255" s="14">
        <v>25</v>
      </c>
      <c r="AD255" s="14">
        <v>25</v>
      </c>
      <c r="AE255" s="14">
        <v>25</v>
      </c>
      <c r="AF255" s="14">
        <v>25</v>
      </c>
      <c r="AG255" s="14">
        <v>25</v>
      </c>
      <c r="AH255" s="14">
        <v>25</v>
      </c>
      <c r="AI255" s="14">
        <v>25</v>
      </c>
      <c r="AJ255" s="14">
        <v>25</v>
      </c>
      <c r="AK255" s="14">
        <v>25</v>
      </c>
      <c r="AL255" s="14">
        <v>25</v>
      </c>
      <c r="AM255" s="14">
        <v>25</v>
      </c>
      <c r="AN255" s="14">
        <v>25</v>
      </c>
      <c r="AO255" s="14">
        <v>25</v>
      </c>
      <c r="AP255" s="14">
        <v>25</v>
      </c>
      <c r="AQ255" s="14">
        <v>25</v>
      </c>
      <c r="AR255" s="14">
        <v>25</v>
      </c>
      <c r="AS255" s="14">
        <v>25</v>
      </c>
      <c r="AT255" s="14">
        <v>25</v>
      </c>
      <c r="AU255" s="14">
        <v>25</v>
      </c>
      <c r="AV255" s="14">
        <v>25</v>
      </c>
      <c r="AW255" s="14">
        <v>25</v>
      </c>
    </row>
    <row r="256" spans="1:49">
      <c r="A256" s="7" t="s">
        <v>251</v>
      </c>
      <c r="B256" s="1">
        <f>1</f>
        <v>1</v>
      </c>
      <c r="C256" s="1">
        <f>1</f>
        <v>1</v>
      </c>
      <c r="D256" s="1">
        <f>1</f>
        <v>1</v>
      </c>
      <c r="E256" s="1">
        <f>1</f>
        <v>1</v>
      </c>
      <c r="F256" s="1">
        <f>1</f>
        <v>1</v>
      </c>
      <c r="G256" s="1">
        <f>1</f>
        <v>1</v>
      </c>
      <c r="H256" s="1">
        <f>1</f>
        <v>1</v>
      </c>
      <c r="I256" s="1">
        <f>1</f>
        <v>1</v>
      </c>
      <c r="J256" s="1">
        <f>1</f>
        <v>1</v>
      </c>
      <c r="K256" s="1">
        <f>1</f>
        <v>1</v>
      </c>
      <c r="L256" s="1">
        <f>1</f>
        <v>1</v>
      </c>
      <c r="M256" s="1">
        <f>1</f>
        <v>1</v>
      </c>
      <c r="N256" s="1">
        <f>1</f>
        <v>1</v>
      </c>
      <c r="O256" s="1">
        <f>1</f>
        <v>1</v>
      </c>
      <c r="P256" s="1">
        <f>1</f>
        <v>1</v>
      </c>
      <c r="Q256" s="1">
        <f>1</f>
        <v>1</v>
      </c>
      <c r="R256" s="1">
        <f>1</f>
        <v>1</v>
      </c>
      <c r="S256" s="1">
        <f>1</f>
        <v>1</v>
      </c>
      <c r="T256" s="1">
        <f>1</f>
        <v>1</v>
      </c>
      <c r="U256" s="1">
        <f>1</f>
        <v>1</v>
      </c>
      <c r="V256" s="1">
        <f>1</f>
        <v>1</v>
      </c>
      <c r="W256" s="1">
        <f>1</f>
        <v>1</v>
      </c>
      <c r="X256" s="1">
        <f>1</f>
        <v>1</v>
      </c>
      <c r="Y256" s="1">
        <f>1</f>
        <v>1</v>
      </c>
      <c r="Z256" s="1">
        <f>1</f>
        <v>1</v>
      </c>
      <c r="AA256" s="1">
        <f>1</f>
        <v>1</v>
      </c>
      <c r="AB256" s="1">
        <f>1</f>
        <v>1</v>
      </c>
      <c r="AC256" s="1">
        <f>1</f>
        <v>1</v>
      </c>
      <c r="AD256" s="1">
        <f>1</f>
        <v>1</v>
      </c>
      <c r="AE256" s="1">
        <f>1</f>
        <v>1</v>
      </c>
      <c r="AF256" s="1">
        <f>1</f>
        <v>1</v>
      </c>
      <c r="AG256" s="1">
        <f>1</f>
        <v>1</v>
      </c>
      <c r="AH256" s="1">
        <f>1</f>
        <v>1</v>
      </c>
      <c r="AI256" s="1">
        <f>1</f>
        <v>1</v>
      </c>
      <c r="AJ256" s="1">
        <f>1</f>
        <v>1</v>
      </c>
      <c r="AK256" s="1">
        <f>1</f>
        <v>1</v>
      </c>
      <c r="AL256" s="1">
        <f>1</f>
        <v>1</v>
      </c>
      <c r="AM256" s="1">
        <f>1</f>
        <v>1</v>
      </c>
      <c r="AN256" s="1">
        <f>1</f>
        <v>1</v>
      </c>
      <c r="AO256" s="1">
        <f>1</f>
        <v>1</v>
      </c>
      <c r="AP256" s="1">
        <f>1</f>
        <v>1</v>
      </c>
      <c r="AQ256" s="1">
        <f>1</f>
        <v>1</v>
      </c>
      <c r="AR256" s="1">
        <f>1</f>
        <v>1</v>
      </c>
      <c r="AS256" s="1">
        <f>1</f>
        <v>1</v>
      </c>
      <c r="AT256" s="1">
        <f>1</f>
        <v>1</v>
      </c>
      <c r="AU256" s="1">
        <f>1</f>
        <v>1</v>
      </c>
      <c r="AV256" s="1">
        <f>1</f>
        <v>1</v>
      </c>
      <c r="AW256" s="1">
        <f>1</f>
        <v>1</v>
      </c>
    </row>
    <row r="257" spans="1:49">
      <c r="A257" s="7" t="s">
        <v>250</v>
      </c>
      <c r="B257" s="1">
        <f t="shared" ref="B257:AW257" si="134">((1+$B$3)*(1+$B$4))-1</f>
        <v>5.0599999999999978E-2</v>
      </c>
      <c r="C257" s="1">
        <f t="shared" si="134"/>
        <v>5.0599999999999978E-2</v>
      </c>
      <c r="D257" s="1">
        <f t="shared" si="134"/>
        <v>5.0599999999999978E-2</v>
      </c>
      <c r="E257" s="1">
        <f t="shared" si="134"/>
        <v>5.0599999999999978E-2</v>
      </c>
      <c r="F257" s="1">
        <f t="shared" si="134"/>
        <v>5.0599999999999978E-2</v>
      </c>
      <c r="G257" s="1">
        <f t="shared" si="134"/>
        <v>5.0599999999999978E-2</v>
      </c>
      <c r="H257" s="1">
        <f t="shared" si="134"/>
        <v>5.0599999999999978E-2</v>
      </c>
      <c r="I257" s="1">
        <f t="shared" si="134"/>
        <v>5.0599999999999978E-2</v>
      </c>
      <c r="J257" s="1">
        <f t="shared" si="134"/>
        <v>5.0599999999999978E-2</v>
      </c>
      <c r="K257" s="1">
        <f t="shared" si="134"/>
        <v>5.0599999999999978E-2</v>
      </c>
      <c r="L257" s="1">
        <f t="shared" si="134"/>
        <v>5.0599999999999978E-2</v>
      </c>
      <c r="M257" s="1">
        <f t="shared" si="134"/>
        <v>5.0599999999999978E-2</v>
      </c>
      <c r="N257" s="1">
        <f t="shared" si="134"/>
        <v>5.0599999999999978E-2</v>
      </c>
      <c r="O257" s="1">
        <f t="shared" si="134"/>
        <v>5.0599999999999978E-2</v>
      </c>
      <c r="P257" s="1">
        <f t="shared" si="134"/>
        <v>5.0599999999999978E-2</v>
      </c>
      <c r="Q257" s="1">
        <f t="shared" si="134"/>
        <v>5.0599999999999978E-2</v>
      </c>
      <c r="R257" s="1">
        <f t="shared" si="134"/>
        <v>5.0599999999999978E-2</v>
      </c>
      <c r="S257" s="1">
        <f t="shared" si="134"/>
        <v>5.0599999999999978E-2</v>
      </c>
      <c r="T257" s="1">
        <f t="shared" si="134"/>
        <v>5.0599999999999978E-2</v>
      </c>
      <c r="U257" s="1">
        <f t="shared" si="134"/>
        <v>5.0599999999999978E-2</v>
      </c>
      <c r="V257" s="1">
        <f t="shared" si="134"/>
        <v>5.0599999999999978E-2</v>
      </c>
      <c r="W257" s="1">
        <f t="shared" si="134"/>
        <v>5.0599999999999978E-2</v>
      </c>
      <c r="X257" s="1">
        <f t="shared" si="134"/>
        <v>5.0599999999999978E-2</v>
      </c>
      <c r="Y257" s="1">
        <f t="shared" si="134"/>
        <v>5.0599999999999978E-2</v>
      </c>
      <c r="Z257" s="1">
        <f t="shared" si="134"/>
        <v>5.0599999999999978E-2</v>
      </c>
      <c r="AA257" s="1">
        <f t="shared" si="134"/>
        <v>5.0599999999999978E-2</v>
      </c>
      <c r="AB257" s="1">
        <f t="shared" si="134"/>
        <v>5.0599999999999978E-2</v>
      </c>
      <c r="AC257" s="1">
        <f t="shared" si="134"/>
        <v>5.0599999999999978E-2</v>
      </c>
      <c r="AD257" s="1">
        <f t="shared" si="134"/>
        <v>5.0599999999999978E-2</v>
      </c>
      <c r="AE257" s="1">
        <f t="shared" si="134"/>
        <v>5.0599999999999978E-2</v>
      </c>
      <c r="AF257" s="1">
        <f t="shared" si="134"/>
        <v>5.0599999999999978E-2</v>
      </c>
      <c r="AG257" s="1">
        <f t="shared" si="134"/>
        <v>5.0599999999999978E-2</v>
      </c>
      <c r="AH257" s="1">
        <f t="shared" si="134"/>
        <v>5.0599999999999978E-2</v>
      </c>
      <c r="AI257" s="1">
        <f t="shared" si="134"/>
        <v>5.0599999999999978E-2</v>
      </c>
      <c r="AJ257" s="1">
        <f t="shared" si="134"/>
        <v>5.0599999999999978E-2</v>
      </c>
      <c r="AK257" s="1">
        <f t="shared" si="134"/>
        <v>5.0599999999999978E-2</v>
      </c>
      <c r="AL257" s="1">
        <f t="shared" si="134"/>
        <v>5.0599999999999978E-2</v>
      </c>
      <c r="AM257" s="1">
        <f t="shared" si="134"/>
        <v>5.0599999999999978E-2</v>
      </c>
      <c r="AN257" s="1">
        <f t="shared" si="134"/>
        <v>5.0599999999999978E-2</v>
      </c>
      <c r="AO257" s="1">
        <f t="shared" si="134"/>
        <v>5.0599999999999978E-2</v>
      </c>
      <c r="AP257" s="1">
        <f t="shared" si="134"/>
        <v>5.0599999999999978E-2</v>
      </c>
      <c r="AQ257" s="1">
        <f t="shared" si="134"/>
        <v>5.0599999999999978E-2</v>
      </c>
      <c r="AR257" s="1">
        <f t="shared" si="134"/>
        <v>5.0599999999999978E-2</v>
      </c>
      <c r="AS257" s="1">
        <f t="shared" si="134"/>
        <v>5.0599999999999978E-2</v>
      </c>
      <c r="AT257" s="1">
        <f t="shared" si="134"/>
        <v>5.0599999999999978E-2</v>
      </c>
      <c r="AU257" s="1">
        <f t="shared" si="134"/>
        <v>5.0599999999999978E-2</v>
      </c>
      <c r="AV257" s="1">
        <f t="shared" si="134"/>
        <v>5.0599999999999978E-2</v>
      </c>
      <c r="AW257" s="1">
        <f t="shared" si="134"/>
        <v>5.0599999999999978E-2</v>
      </c>
    </row>
    <row r="258" spans="1:49">
      <c r="A258" s="7" t="s">
        <v>254</v>
      </c>
      <c r="B258" s="1">
        <f t="shared" ref="B258:AW258" si="135">B256*((1+B257)^B255)</f>
        <v>3.4350646224686523</v>
      </c>
      <c r="C258" s="1">
        <f t="shared" si="135"/>
        <v>3.4350646224686523</v>
      </c>
      <c r="D258" s="1">
        <f t="shared" si="135"/>
        <v>3.4350646224686523</v>
      </c>
      <c r="E258" s="1">
        <f t="shared" si="135"/>
        <v>3.4350646224686523</v>
      </c>
      <c r="F258" s="1">
        <f t="shared" si="135"/>
        <v>3.4350646224686523</v>
      </c>
      <c r="G258" s="1">
        <f t="shared" si="135"/>
        <v>3.4350646224686523</v>
      </c>
      <c r="H258" s="1">
        <f t="shared" si="135"/>
        <v>3.4350646224686523</v>
      </c>
      <c r="I258" s="1">
        <f t="shared" si="135"/>
        <v>3.4350646224686523</v>
      </c>
      <c r="J258" s="1">
        <f t="shared" si="135"/>
        <v>3.4350646224686523</v>
      </c>
      <c r="K258" s="1">
        <f t="shared" si="135"/>
        <v>3.4350646224686523</v>
      </c>
      <c r="L258" s="1">
        <f t="shared" si="135"/>
        <v>3.4350646224686523</v>
      </c>
      <c r="M258" s="1">
        <f t="shared" si="135"/>
        <v>3.4350646224686523</v>
      </c>
      <c r="N258" s="1">
        <f t="shared" si="135"/>
        <v>3.4350646224686523</v>
      </c>
      <c r="O258" s="1">
        <f t="shared" si="135"/>
        <v>3.4350646224686523</v>
      </c>
      <c r="P258" s="1">
        <f t="shared" si="135"/>
        <v>3.4350646224686523</v>
      </c>
      <c r="Q258" s="1">
        <f t="shared" si="135"/>
        <v>3.4350646224686523</v>
      </c>
      <c r="R258" s="1">
        <f t="shared" si="135"/>
        <v>3.4350646224686523</v>
      </c>
      <c r="S258" s="1">
        <f t="shared" si="135"/>
        <v>3.4350646224686523</v>
      </c>
      <c r="T258" s="1">
        <f t="shared" si="135"/>
        <v>3.4350646224686523</v>
      </c>
      <c r="U258" s="1">
        <f t="shared" si="135"/>
        <v>3.4350646224686523</v>
      </c>
      <c r="V258" s="1">
        <f t="shared" si="135"/>
        <v>3.4350646224686523</v>
      </c>
      <c r="W258" s="1">
        <f t="shared" si="135"/>
        <v>3.4350646224686523</v>
      </c>
      <c r="X258" s="1">
        <f t="shared" si="135"/>
        <v>3.4350646224686523</v>
      </c>
      <c r="Y258" s="1">
        <f t="shared" si="135"/>
        <v>3.4350646224686523</v>
      </c>
      <c r="Z258" s="1">
        <f t="shared" si="135"/>
        <v>3.4350646224686523</v>
      </c>
      <c r="AA258" s="1">
        <f t="shared" si="135"/>
        <v>3.4350646224686523</v>
      </c>
      <c r="AB258" s="1">
        <f t="shared" si="135"/>
        <v>3.4350646224686523</v>
      </c>
      <c r="AC258" s="1">
        <f t="shared" si="135"/>
        <v>3.4350646224686523</v>
      </c>
      <c r="AD258" s="1">
        <f t="shared" si="135"/>
        <v>3.4350646224686523</v>
      </c>
      <c r="AE258" s="1">
        <f t="shared" si="135"/>
        <v>3.4350646224686523</v>
      </c>
      <c r="AF258" s="1">
        <f t="shared" si="135"/>
        <v>3.4350646224686523</v>
      </c>
      <c r="AG258" s="1">
        <f t="shared" si="135"/>
        <v>3.4350646224686523</v>
      </c>
      <c r="AH258" s="1">
        <f t="shared" si="135"/>
        <v>3.4350646224686523</v>
      </c>
      <c r="AI258" s="1">
        <f t="shared" si="135"/>
        <v>3.4350646224686523</v>
      </c>
      <c r="AJ258" s="1">
        <f t="shared" si="135"/>
        <v>3.4350646224686523</v>
      </c>
      <c r="AK258" s="1">
        <f t="shared" si="135"/>
        <v>3.4350646224686523</v>
      </c>
      <c r="AL258" s="1">
        <f t="shared" si="135"/>
        <v>3.4350646224686523</v>
      </c>
      <c r="AM258" s="1">
        <f t="shared" si="135"/>
        <v>3.4350646224686523</v>
      </c>
      <c r="AN258" s="1">
        <f t="shared" si="135"/>
        <v>3.4350646224686523</v>
      </c>
      <c r="AO258" s="1">
        <f t="shared" si="135"/>
        <v>3.4350646224686523</v>
      </c>
      <c r="AP258" s="1">
        <f t="shared" si="135"/>
        <v>3.4350646224686523</v>
      </c>
      <c r="AQ258" s="1">
        <f t="shared" si="135"/>
        <v>3.4350646224686523</v>
      </c>
      <c r="AR258" s="1">
        <f t="shared" si="135"/>
        <v>3.4350646224686523</v>
      </c>
      <c r="AS258" s="1">
        <f t="shared" si="135"/>
        <v>3.4350646224686523</v>
      </c>
      <c r="AT258" s="1">
        <f t="shared" si="135"/>
        <v>3.4350646224686523</v>
      </c>
      <c r="AU258" s="1">
        <f t="shared" si="135"/>
        <v>3.4350646224686523</v>
      </c>
      <c r="AV258" s="1">
        <f t="shared" si="135"/>
        <v>3.4350646224686523</v>
      </c>
      <c r="AW258" s="1">
        <f t="shared" si="135"/>
        <v>3.4350646224686523</v>
      </c>
    </row>
    <row r="259" spans="1:49">
      <c r="A259" s="7" t="s">
        <v>258</v>
      </c>
      <c r="B259" s="1">
        <f t="shared" ref="B259:AW259" si="136">B258</f>
        <v>3.4350646224686523</v>
      </c>
      <c r="C259" s="1">
        <f t="shared" si="136"/>
        <v>3.4350646224686523</v>
      </c>
      <c r="D259" s="1">
        <f t="shared" si="136"/>
        <v>3.4350646224686523</v>
      </c>
      <c r="E259" s="1">
        <f t="shared" si="136"/>
        <v>3.4350646224686523</v>
      </c>
      <c r="F259" s="1">
        <f t="shared" si="136"/>
        <v>3.4350646224686523</v>
      </c>
      <c r="G259" s="1">
        <f t="shared" si="136"/>
        <v>3.4350646224686523</v>
      </c>
      <c r="H259" s="1">
        <f t="shared" si="136"/>
        <v>3.4350646224686523</v>
      </c>
      <c r="I259" s="1">
        <f t="shared" si="136"/>
        <v>3.4350646224686523</v>
      </c>
      <c r="J259" s="1">
        <f t="shared" si="136"/>
        <v>3.4350646224686523</v>
      </c>
      <c r="K259" s="1">
        <f t="shared" si="136"/>
        <v>3.4350646224686523</v>
      </c>
      <c r="L259" s="1">
        <f t="shared" si="136"/>
        <v>3.4350646224686523</v>
      </c>
      <c r="M259" s="1">
        <f t="shared" si="136"/>
        <v>3.4350646224686523</v>
      </c>
      <c r="N259" s="1">
        <f t="shared" si="136"/>
        <v>3.4350646224686523</v>
      </c>
      <c r="O259" s="1">
        <f t="shared" si="136"/>
        <v>3.4350646224686523</v>
      </c>
      <c r="P259" s="1">
        <f t="shared" si="136"/>
        <v>3.4350646224686523</v>
      </c>
      <c r="Q259" s="1">
        <f t="shared" si="136"/>
        <v>3.4350646224686523</v>
      </c>
      <c r="R259" s="1">
        <f t="shared" si="136"/>
        <v>3.4350646224686523</v>
      </c>
      <c r="S259" s="1">
        <f t="shared" si="136"/>
        <v>3.4350646224686523</v>
      </c>
      <c r="T259" s="1">
        <f t="shared" si="136"/>
        <v>3.4350646224686523</v>
      </c>
      <c r="U259" s="1">
        <f t="shared" si="136"/>
        <v>3.4350646224686523</v>
      </c>
      <c r="V259" s="1">
        <f t="shared" si="136"/>
        <v>3.4350646224686523</v>
      </c>
      <c r="W259" s="1">
        <f t="shared" si="136"/>
        <v>3.4350646224686523</v>
      </c>
      <c r="X259" s="1">
        <f t="shared" si="136"/>
        <v>3.4350646224686523</v>
      </c>
      <c r="Y259" s="1">
        <f t="shared" si="136"/>
        <v>3.4350646224686523</v>
      </c>
      <c r="Z259" s="1">
        <f t="shared" si="136"/>
        <v>3.4350646224686523</v>
      </c>
      <c r="AA259" s="1">
        <f t="shared" si="136"/>
        <v>3.4350646224686523</v>
      </c>
      <c r="AB259" s="1">
        <f t="shared" si="136"/>
        <v>3.4350646224686523</v>
      </c>
      <c r="AC259" s="1">
        <f t="shared" si="136"/>
        <v>3.4350646224686523</v>
      </c>
      <c r="AD259" s="1">
        <f t="shared" si="136"/>
        <v>3.4350646224686523</v>
      </c>
      <c r="AE259" s="1">
        <f t="shared" si="136"/>
        <v>3.4350646224686523</v>
      </c>
      <c r="AF259" s="1">
        <f t="shared" si="136"/>
        <v>3.4350646224686523</v>
      </c>
      <c r="AG259" s="1">
        <f t="shared" si="136"/>
        <v>3.4350646224686523</v>
      </c>
      <c r="AH259" s="1">
        <f t="shared" si="136"/>
        <v>3.4350646224686523</v>
      </c>
      <c r="AI259" s="1">
        <f t="shared" si="136"/>
        <v>3.4350646224686523</v>
      </c>
      <c r="AJ259" s="1">
        <f t="shared" si="136"/>
        <v>3.4350646224686523</v>
      </c>
      <c r="AK259" s="1">
        <f t="shared" si="136"/>
        <v>3.4350646224686523</v>
      </c>
      <c r="AL259" s="1">
        <f t="shared" si="136"/>
        <v>3.4350646224686523</v>
      </c>
      <c r="AM259" s="1">
        <f t="shared" si="136"/>
        <v>3.4350646224686523</v>
      </c>
      <c r="AN259" s="1">
        <f t="shared" si="136"/>
        <v>3.4350646224686523</v>
      </c>
      <c r="AO259" s="1">
        <f t="shared" si="136"/>
        <v>3.4350646224686523</v>
      </c>
      <c r="AP259" s="1">
        <f t="shared" si="136"/>
        <v>3.4350646224686523</v>
      </c>
      <c r="AQ259" s="1">
        <f t="shared" si="136"/>
        <v>3.4350646224686523</v>
      </c>
      <c r="AR259" s="1">
        <f t="shared" si="136"/>
        <v>3.4350646224686523</v>
      </c>
      <c r="AS259" s="1">
        <f t="shared" si="136"/>
        <v>3.4350646224686523</v>
      </c>
      <c r="AT259" s="1">
        <f t="shared" si="136"/>
        <v>3.4350646224686523</v>
      </c>
      <c r="AU259" s="1">
        <f t="shared" si="136"/>
        <v>3.4350646224686523</v>
      </c>
      <c r="AV259" s="1">
        <f t="shared" si="136"/>
        <v>3.4350646224686523</v>
      </c>
      <c r="AW259" s="1">
        <f t="shared" si="136"/>
        <v>3.4350646224686523</v>
      </c>
    </row>
    <row r="260" spans="1:49">
      <c r="A260" s="7" t="s">
        <v>253</v>
      </c>
      <c r="B260" s="1">
        <f t="shared" ref="B260:AW260" si="137">(1+B254)/(1-B252)</f>
        <v>1.6</v>
      </c>
      <c r="C260" s="1">
        <f t="shared" si="137"/>
        <v>2</v>
      </c>
      <c r="D260" s="1">
        <f t="shared" si="137"/>
        <v>2.666666666666667</v>
      </c>
      <c r="E260" s="1">
        <f t="shared" si="137"/>
        <v>3.2496547241855551</v>
      </c>
      <c r="F260" s="1">
        <f t="shared" si="137"/>
        <v>3.7993920972644384</v>
      </c>
      <c r="G260" s="1">
        <f t="shared" si="137"/>
        <v>4</v>
      </c>
      <c r="H260" s="1">
        <f t="shared" si="137"/>
        <v>2.9090909090909092</v>
      </c>
      <c r="I260" s="1">
        <f t="shared" si="137"/>
        <v>4.1025641025641031</v>
      </c>
      <c r="J260" s="1">
        <f t="shared" si="137"/>
        <v>1.6</v>
      </c>
      <c r="K260" s="1">
        <f t="shared" si="137"/>
        <v>2</v>
      </c>
      <c r="L260" s="1">
        <f t="shared" si="137"/>
        <v>2.666666666666667</v>
      </c>
      <c r="M260" s="1">
        <f t="shared" si="137"/>
        <v>3.2496547241855551</v>
      </c>
      <c r="N260" s="1">
        <f t="shared" si="137"/>
        <v>3.7993920972644384</v>
      </c>
      <c r="O260" s="1">
        <f t="shared" si="137"/>
        <v>4</v>
      </c>
      <c r="P260" s="1">
        <f t="shared" si="137"/>
        <v>2.9090909090909092</v>
      </c>
      <c r="Q260" s="1">
        <f t="shared" si="137"/>
        <v>4.1025641025641031</v>
      </c>
      <c r="R260" s="1">
        <f t="shared" si="137"/>
        <v>1.6</v>
      </c>
      <c r="S260" s="1">
        <f t="shared" si="137"/>
        <v>2</v>
      </c>
      <c r="T260" s="1">
        <f t="shared" si="137"/>
        <v>2.666666666666667</v>
      </c>
      <c r="U260" s="1">
        <f t="shared" si="137"/>
        <v>3.2496547241855551</v>
      </c>
      <c r="V260" s="1">
        <f t="shared" si="137"/>
        <v>3.7993920972644384</v>
      </c>
      <c r="W260" s="1">
        <f t="shared" si="137"/>
        <v>4</v>
      </c>
      <c r="X260" s="1">
        <f t="shared" si="137"/>
        <v>2.9090909090909092</v>
      </c>
      <c r="Y260" s="1">
        <f t="shared" si="137"/>
        <v>4.1025641025641031</v>
      </c>
      <c r="Z260" s="1">
        <f t="shared" si="137"/>
        <v>1.6</v>
      </c>
      <c r="AA260" s="1">
        <f t="shared" si="137"/>
        <v>2</v>
      </c>
      <c r="AB260" s="1">
        <f t="shared" si="137"/>
        <v>2.666666666666667</v>
      </c>
      <c r="AC260" s="1">
        <f t="shared" si="137"/>
        <v>3.2496547241855551</v>
      </c>
      <c r="AD260" s="1">
        <f t="shared" si="137"/>
        <v>3.7993920972644384</v>
      </c>
      <c r="AE260" s="1">
        <f t="shared" si="137"/>
        <v>4</v>
      </c>
      <c r="AF260" s="1">
        <f t="shared" si="137"/>
        <v>2.9090909090909092</v>
      </c>
      <c r="AG260" s="1">
        <f t="shared" si="137"/>
        <v>4.1025641025641031</v>
      </c>
      <c r="AH260" s="1">
        <f t="shared" si="137"/>
        <v>1.6</v>
      </c>
      <c r="AI260" s="1">
        <f t="shared" si="137"/>
        <v>2</v>
      </c>
      <c r="AJ260" s="1">
        <f t="shared" si="137"/>
        <v>2.666666666666667</v>
      </c>
      <c r="AK260" s="1">
        <f t="shared" si="137"/>
        <v>3.2496547241855551</v>
      </c>
      <c r="AL260" s="1">
        <f t="shared" si="137"/>
        <v>3.7993920972644384</v>
      </c>
      <c r="AM260" s="1">
        <f t="shared" si="137"/>
        <v>4</v>
      </c>
      <c r="AN260" s="1">
        <f t="shared" si="137"/>
        <v>2.9090909090909092</v>
      </c>
      <c r="AO260" s="1">
        <f t="shared" si="137"/>
        <v>4.1025641025641031</v>
      </c>
      <c r="AP260" s="1">
        <f t="shared" si="137"/>
        <v>1.6</v>
      </c>
      <c r="AQ260" s="1">
        <f t="shared" si="137"/>
        <v>2</v>
      </c>
      <c r="AR260" s="1">
        <f t="shared" si="137"/>
        <v>2.666666666666667</v>
      </c>
      <c r="AS260" s="1">
        <f t="shared" si="137"/>
        <v>3.2496547241855551</v>
      </c>
      <c r="AT260" s="1">
        <f t="shared" si="137"/>
        <v>3.7993920972644384</v>
      </c>
      <c r="AU260" s="1">
        <f t="shared" si="137"/>
        <v>4</v>
      </c>
      <c r="AV260" s="1">
        <f t="shared" si="137"/>
        <v>2.9090909090909092</v>
      </c>
      <c r="AW260" s="1">
        <f t="shared" si="137"/>
        <v>4.1025641025641031</v>
      </c>
    </row>
    <row r="261" spans="1:49">
      <c r="A261" s="7" t="s">
        <v>11</v>
      </c>
      <c r="B261" s="1">
        <f t="shared" ref="B261:AW261" si="138">((1+$B$3)*(1+$B$4))-1</f>
        <v>5.0599999999999978E-2</v>
      </c>
      <c r="C261" s="1">
        <f t="shared" si="138"/>
        <v>5.0599999999999978E-2</v>
      </c>
      <c r="D261" s="1">
        <f t="shared" si="138"/>
        <v>5.0599999999999978E-2</v>
      </c>
      <c r="E261" s="1">
        <f t="shared" si="138"/>
        <v>5.0599999999999978E-2</v>
      </c>
      <c r="F261" s="1">
        <f t="shared" si="138"/>
        <v>5.0599999999999978E-2</v>
      </c>
      <c r="G261" s="1">
        <f t="shared" si="138"/>
        <v>5.0599999999999978E-2</v>
      </c>
      <c r="H261" s="1">
        <f t="shared" si="138"/>
        <v>5.0599999999999978E-2</v>
      </c>
      <c r="I261" s="1">
        <f t="shared" si="138"/>
        <v>5.0599999999999978E-2</v>
      </c>
      <c r="J261" s="1">
        <f t="shared" si="138"/>
        <v>5.0599999999999978E-2</v>
      </c>
      <c r="K261" s="1">
        <f t="shared" si="138"/>
        <v>5.0599999999999978E-2</v>
      </c>
      <c r="L261" s="1">
        <f t="shared" si="138"/>
        <v>5.0599999999999978E-2</v>
      </c>
      <c r="M261" s="1">
        <f t="shared" si="138"/>
        <v>5.0599999999999978E-2</v>
      </c>
      <c r="N261" s="1">
        <f t="shared" si="138"/>
        <v>5.0599999999999978E-2</v>
      </c>
      <c r="O261" s="1">
        <f t="shared" si="138"/>
        <v>5.0599999999999978E-2</v>
      </c>
      <c r="P261" s="1">
        <f t="shared" si="138"/>
        <v>5.0599999999999978E-2</v>
      </c>
      <c r="Q261" s="1">
        <f t="shared" si="138"/>
        <v>5.0599999999999978E-2</v>
      </c>
      <c r="R261" s="1">
        <f t="shared" si="138"/>
        <v>5.0599999999999978E-2</v>
      </c>
      <c r="S261" s="1">
        <f t="shared" si="138"/>
        <v>5.0599999999999978E-2</v>
      </c>
      <c r="T261" s="1">
        <f t="shared" si="138"/>
        <v>5.0599999999999978E-2</v>
      </c>
      <c r="U261" s="1">
        <f t="shared" si="138"/>
        <v>5.0599999999999978E-2</v>
      </c>
      <c r="V261" s="1">
        <f t="shared" si="138"/>
        <v>5.0599999999999978E-2</v>
      </c>
      <c r="W261" s="1">
        <f t="shared" si="138"/>
        <v>5.0599999999999978E-2</v>
      </c>
      <c r="X261" s="1">
        <f t="shared" si="138"/>
        <v>5.0599999999999978E-2</v>
      </c>
      <c r="Y261" s="1">
        <f t="shared" si="138"/>
        <v>5.0599999999999978E-2</v>
      </c>
      <c r="Z261" s="1">
        <f t="shared" si="138"/>
        <v>5.0599999999999978E-2</v>
      </c>
      <c r="AA261" s="1">
        <f t="shared" si="138"/>
        <v>5.0599999999999978E-2</v>
      </c>
      <c r="AB261" s="1">
        <f t="shared" si="138"/>
        <v>5.0599999999999978E-2</v>
      </c>
      <c r="AC261" s="1">
        <f t="shared" si="138"/>
        <v>5.0599999999999978E-2</v>
      </c>
      <c r="AD261" s="1">
        <f t="shared" si="138"/>
        <v>5.0599999999999978E-2</v>
      </c>
      <c r="AE261" s="1">
        <f t="shared" si="138"/>
        <v>5.0599999999999978E-2</v>
      </c>
      <c r="AF261" s="1">
        <f t="shared" si="138"/>
        <v>5.0599999999999978E-2</v>
      </c>
      <c r="AG261" s="1">
        <f t="shared" si="138"/>
        <v>5.0599999999999978E-2</v>
      </c>
      <c r="AH261" s="1">
        <f t="shared" si="138"/>
        <v>5.0599999999999978E-2</v>
      </c>
      <c r="AI261" s="1">
        <f t="shared" si="138"/>
        <v>5.0599999999999978E-2</v>
      </c>
      <c r="AJ261" s="1">
        <f t="shared" si="138"/>
        <v>5.0599999999999978E-2</v>
      </c>
      <c r="AK261" s="1">
        <f t="shared" si="138"/>
        <v>5.0599999999999978E-2</v>
      </c>
      <c r="AL261" s="1">
        <f t="shared" si="138"/>
        <v>5.0599999999999978E-2</v>
      </c>
      <c r="AM261" s="1">
        <f t="shared" si="138"/>
        <v>5.0599999999999978E-2</v>
      </c>
      <c r="AN261" s="1">
        <f t="shared" si="138"/>
        <v>5.0599999999999978E-2</v>
      </c>
      <c r="AO261" s="1">
        <f t="shared" si="138"/>
        <v>5.0599999999999978E-2</v>
      </c>
      <c r="AP261" s="1">
        <f t="shared" si="138"/>
        <v>5.0599999999999978E-2</v>
      </c>
      <c r="AQ261" s="1">
        <f t="shared" si="138"/>
        <v>5.0599999999999978E-2</v>
      </c>
      <c r="AR261" s="1">
        <f t="shared" si="138"/>
        <v>5.0599999999999978E-2</v>
      </c>
      <c r="AS261" s="1">
        <f t="shared" si="138"/>
        <v>5.0599999999999978E-2</v>
      </c>
      <c r="AT261" s="1">
        <f t="shared" si="138"/>
        <v>5.0599999999999978E-2</v>
      </c>
      <c r="AU261" s="1">
        <f t="shared" si="138"/>
        <v>5.0599999999999978E-2</v>
      </c>
      <c r="AV261" s="1">
        <f t="shared" si="138"/>
        <v>5.0599999999999978E-2</v>
      </c>
      <c r="AW261" s="1">
        <f t="shared" si="138"/>
        <v>5.0599999999999978E-2</v>
      </c>
    </row>
    <row r="262" spans="1:49">
      <c r="A262" s="7" t="s">
        <v>255</v>
      </c>
      <c r="B262" s="1">
        <f t="shared" ref="B262:AW262" si="139">B260*((1+B261)^(B255))</f>
        <v>5.4961033959498442</v>
      </c>
      <c r="C262" s="1">
        <f t="shared" si="139"/>
        <v>6.8701292449373046</v>
      </c>
      <c r="D262" s="1">
        <f t="shared" si="139"/>
        <v>9.1601723265830746</v>
      </c>
      <c r="E262" s="1">
        <f t="shared" si="139"/>
        <v>11.162773978287927</v>
      </c>
      <c r="F262" s="1">
        <f t="shared" si="139"/>
        <v>13.051157380200049</v>
      </c>
      <c r="G262" s="1">
        <f t="shared" si="139"/>
        <v>13.740258489874609</v>
      </c>
      <c r="H262" s="1">
        <f t="shared" si="139"/>
        <v>9.9929152653633526</v>
      </c>
      <c r="I262" s="1">
        <f t="shared" si="139"/>
        <v>14.092572810127805</v>
      </c>
      <c r="J262" s="1">
        <f t="shared" si="139"/>
        <v>5.4961033959498442</v>
      </c>
      <c r="K262" s="1">
        <f t="shared" si="139"/>
        <v>6.8701292449373046</v>
      </c>
      <c r="L262" s="1">
        <f t="shared" si="139"/>
        <v>9.1601723265830746</v>
      </c>
      <c r="M262" s="1">
        <f t="shared" si="139"/>
        <v>11.162773978287927</v>
      </c>
      <c r="N262" s="1">
        <f t="shared" si="139"/>
        <v>13.051157380200049</v>
      </c>
      <c r="O262" s="1">
        <f t="shared" si="139"/>
        <v>13.740258489874609</v>
      </c>
      <c r="P262" s="1">
        <f t="shared" si="139"/>
        <v>9.9929152653633526</v>
      </c>
      <c r="Q262" s="1">
        <f t="shared" si="139"/>
        <v>14.092572810127805</v>
      </c>
      <c r="R262" s="1">
        <f t="shared" si="139"/>
        <v>5.4961033959498442</v>
      </c>
      <c r="S262" s="1">
        <f t="shared" si="139"/>
        <v>6.8701292449373046</v>
      </c>
      <c r="T262" s="1">
        <f t="shared" si="139"/>
        <v>9.1601723265830746</v>
      </c>
      <c r="U262" s="1">
        <f t="shared" si="139"/>
        <v>11.162773978287927</v>
      </c>
      <c r="V262" s="1">
        <f t="shared" si="139"/>
        <v>13.051157380200049</v>
      </c>
      <c r="W262" s="1">
        <f t="shared" si="139"/>
        <v>13.740258489874609</v>
      </c>
      <c r="X262" s="1">
        <f t="shared" si="139"/>
        <v>9.9929152653633526</v>
      </c>
      <c r="Y262" s="1">
        <f t="shared" si="139"/>
        <v>14.092572810127805</v>
      </c>
      <c r="Z262" s="1">
        <f t="shared" si="139"/>
        <v>5.4961033959498442</v>
      </c>
      <c r="AA262" s="1">
        <f t="shared" si="139"/>
        <v>6.8701292449373046</v>
      </c>
      <c r="AB262" s="1">
        <f t="shared" si="139"/>
        <v>9.1601723265830746</v>
      </c>
      <c r="AC262" s="1">
        <f t="shared" si="139"/>
        <v>11.162773978287927</v>
      </c>
      <c r="AD262" s="1">
        <f t="shared" si="139"/>
        <v>13.051157380200049</v>
      </c>
      <c r="AE262" s="1">
        <f t="shared" si="139"/>
        <v>13.740258489874609</v>
      </c>
      <c r="AF262" s="1">
        <f t="shared" si="139"/>
        <v>9.9929152653633526</v>
      </c>
      <c r="AG262" s="1">
        <f t="shared" si="139"/>
        <v>14.092572810127805</v>
      </c>
      <c r="AH262" s="1">
        <f t="shared" si="139"/>
        <v>5.4961033959498442</v>
      </c>
      <c r="AI262" s="1">
        <f t="shared" si="139"/>
        <v>6.8701292449373046</v>
      </c>
      <c r="AJ262" s="1">
        <f t="shared" si="139"/>
        <v>9.1601723265830746</v>
      </c>
      <c r="AK262" s="1">
        <f t="shared" si="139"/>
        <v>11.162773978287927</v>
      </c>
      <c r="AL262" s="1">
        <f t="shared" si="139"/>
        <v>13.051157380200049</v>
      </c>
      <c r="AM262" s="1">
        <f t="shared" si="139"/>
        <v>13.740258489874609</v>
      </c>
      <c r="AN262" s="1">
        <f t="shared" si="139"/>
        <v>9.9929152653633526</v>
      </c>
      <c r="AO262" s="1">
        <f t="shared" si="139"/>
        <v>14.092572810127805</v>
      </c>
      <c r="AP262" s="1">
        <f t="shared" si="139"/>
        <v>5.4961033959498442</v>
      </c>
      <c r="AQ262" s="1">
        <f t="shared" si="139"/>
        <v>6.8701292449373046</v>
      </c>
      <c r="AR262" s="1">
        <f t="shared" si="139"/>
        <v>9.1601723265830746</v>
      </c>
      <c r="AS262" s="1">
        <f t="shared" si="139"/>
        <v>11.162773978287927</v>
      </c>
      <c r="AT262" s="1">
        <f t="shared" si="139"/>
        <v>13.051157380200049</v>
      </c>
      <c r="AU262" s="1">
        <f t="shared" si="139"/>
        <v>13.740258489874609</v>
      </c>
      <c r="AV262" s="1">
        <f t="shared" si="139"/>
        <v>9.9929152653633526</v>
      </c>
      <c r="AW262" s="1">
        <f t="shared" si="139"/>
        <v>14.092572810127805</v>
      </c>
    </row>
    <row r="263" spans="1:49">
      <c r="A263" s="7" t="s">
        <v>259</v>
      </c>
      <c r="B263" s="1">
        <f t="shared" ref="B263:AW263" si="140">B262*(1-B253*(1-$B$8))</f>
        <v>5.4961033959498442</v>
      </c>
      <c r="C263" s="1">
        <f t="shared" si="140"/>
        <v>6.8701292449373046</v>
      </c>
      <c r="D263" s="1">
        <f t="shared" si="140"/>
        <v>9.1601723265830746</v>
      </c>
      <c r="E263" s="1">
        <f t="shared" si="140"/>
        <v>11.162773978287927</v>
      </c>
      <c r="F263" s="1">
        <f t="shared" si="140"/>
        <v>13.051157380200049</v>
      </c>
      <c r="G263" s="1">
        <f t="shared" si="140"/>
        <v>13.740258489874609</v>
      </c>
      <c r="H263" s="1">
        <f t="shared" si="140"/>
        <v>9.9929152653633526</v>
      </c>
      <c r="I263" s="1">
        <f t="shared" si="140"/>
        <v>14.092572810127805</v>
      </c>
      <c r="J263" s="1">
        <f t="shared" si="140"/>
        <v>4.6716878865573674</v>
      </c>
      <c r="K263" s="1">
        <f t="shared" si="140"/>
        <v>5.8396098581967086</v>
      </c>
      <c r="L263" s="1">
        <f t="shared" si="140"/>
        <v>7.7861464775956133</v>
      </c>
      <c r="M263" s="1">
        <f t="shared" si="140"/>
        <v>9.4883578815447382</v>
      </c>
      <c r="N263" s="1">
        <f t="shared" si="140"/>
        <v>11.093483773170041</v>
      </c>
      <c r="O263" s="1">
        <f t="shared" si="140"/>
        <v>11.679219716393417</v>
      </c>
      <c r="P263" s="1">
        <f t="shared" si="140"/>
        <v>8.4939779755588489</v>
      </c>
      <c r="Q263" s="1">
        <f t="shared" si="140"/>
        <v>11.978686888608634</v>
      </c>
      <c r="R263" s="1">
        <f t="shared" si="140"/>
        <v>3.8472723771648907</v>
      </c>
      <c r="S263" s="1">
        <f t="shared" si="140"/>
        <v>4.8090904714561127</v>
      </c>
      <c r="T263" s="1">
        <f t="shared" si="140"/>
        <v>6.412120628608152</v>
      </c>
      <c r="U263" s="1">
        <f t="shared" si="140"/>
        <v>7.813941784801548</v>
      </c>
      <c r="V263" s="1">
        <f t="shared" si="140"/>
        <v>9.1358101661400344</v>
      </c>
      <c r="W263" s="1">
        <f t="shared" si="140"/>
        <v>9.6181809429122254</v>
      </c>
      <c r="X263" s="1">
        <f t="shared" si="140"/>
        <v>6.9950406857543461</v>
      </c>
      <c r="Y263" s="1">
        <f t="shared" si="140"/>
        <v>9.8648009670894634</v>
      </c>
      <c r="Z263" s="1">
        <f t="shared" si="140"/>
        <v>3.0228568677724144</v>
      </c>
      <c r="AA263" s="1">
        <f t="shared" si="140"/>
        <v>3.7785710847155176</v>
      </c>
      <c r="AB263" s="1">
        <f t="shared" si="140"/>
        <v>5.0380947796206916</v>
      </c>
      <c r="AC263" s="1">
        <f t="shared" si="140"/>
        <v>6.1395256880583604</v>
      </c>
      <c r="AD263" s="1">
        <f t="shared" si="140"/>
        <v>7.1781365591100279</v>
      </c>
      <c r="AE263" s="1">
        <f t="shared" si="140"/>
        <v>7.5571421694310352</v>
      </c>
      <c r="AF263" s="1">
        <f t="shared" si="140"/>
        <v>5.4961033959498442</v>
      </c>
      <c r="AG263" s="1">
        <f t="shared" si="140"/>
        <v>7.7509150455702933</v>
      </c>
      <c r="AH263" s="1">
        <f t="shared" si="140"/>
        <v>3.6411684998167715</v>
      </c>
      <c r="AI263" s="1">
        <f t="shared" si="140"/>
        <v>4.5514606247709644</v>
      </c>
      <c r="AJ263" s="1">
        <f t="shared" si="140"/>
        <v>6.0686141663612867</v>
      </c>
      <c r="AK263" s="1">
        <f t="shared" si="140"/>
        <v>7.3953377606157513</v>
      </c>
      <c r="AL263" s="1">
        <f t="shared" si="140"/>
        <v>8.6463917643825319</v>
      </c>
      <c r="AM263" s="1">
        <f t="shared" si="140"/>
        <v>9.1029212495419287</v>
      </c>
      <c r="AN263" s="1">
        <f t="shared" si="140"/>
        <v>6.6203063633032206</v>
      </c>
      <c r="AO263" s="1">
        <f t="shared" si="140"/>
        <v>9.3363294867096709</v>
      </c>
      <c r="AP263" s="1">
        <f t="shared" si="140"/>
        <v>3.8472723771648907</v>
      </c>
      <c r="AQ263" s="1">
        <f t="shared" si="140"/>
        <v>4.8090904714561127</v>
      </c>
      <c r="AR263" s="1">
        <f t="shared" si="140"/>
        <v>6.412120628608152</v>
      </c>
      <c r="AS263" s="1">
        <f t="shared" si="140"/>
        <v>7.813941784801548</v>
      </c>
      <c r="AT263" s="1">
        <f t="shared" si="140"/>
        <v>9.1358101661400344</v>
      </c>
      <c r="AU263" s="1">
        <f t="shared" si="140"/>
        <v>9.6181809429122254</v>
      </c>
      <c r="AV263" s="1">
        <f t="shared" si="140"/>
        <v>6.9950406857543461</v>
      </c>
      <c r="AW263" s="1">
        <f t="shared" si="140"/>
        <v>9.8648009670894634</v>
      </c>
    </row>
    <row r="264" spans="1:49">
      <c r="A264" s="7" t="s">
        <v>256</v>
      </c>
      <c r="B264" s="1">
        <f t="shared" ref="B264:AW264" si="141">B263/((1+$B$4)^B255)</f>
        <v>3.3500446874467409</v>
      </c>
      <c r="C264" s="1">
        <f t="shared" si="141"/>
        <v>4.1875558593084259</v>
      </c>
      <c r="D264" s="1">
        <f t="shared" si="141"/>
        <v>5.5834078124112354</v>
      </c>
      <c r="E264" s="1">
        <f t="shared" si="141"/>
        <v>6.804055340496264</v>
      </c>
      <c r="F264" s="1">
        <f t="shared" si="141"/>
        <v>7.9550833193549133</v>
      </c>
      <c r="G264" s="1">
        <f t="shared" si="141"/>
        <v>8.3751117186168518</v>
      </c>
      <c r="H264" s="1">
        <f t="shared" si="141"/>
        <v>6.0909903408122554</v>
      </c>
      <c r="I264" s="1">
        <f t="shared" si="141"/>
        <v>8.5898581729403602</v>
      </c>
      <c r="J264" s="1">
        <f t="shared" si="141"/>
        <v>2.8475379843297297</v>
      </c>
      <c r="K264" s="1">
        <f t="shared" si="141"/>
        <v>3.5594224804121617</v>
      </c>
      <c r="L264" s="1">
        <f t="shared" si="141"/>
        <v>4.7458966405495495</v>
      </c>
      <c r="M264" s="1">
        <f t="shared" si="141"/>
        <v>5.7834470394218247</v>
      </c>
      <c r="N264" s="1">
        <f t="shared" si="141"/>
        <v>6.7618208214516757</v>
      </c>
      <c r="O264" s="1">
        <f t="shared" si="141"/>
        <v>7.1188449608243234</v>
      </c>
      <c r="P264" s="1">
        <f t="shared" si="141"/>
        <v>5.1773417896904173</v>
      </c>
      <c r="Q264" s="1">
        <f t="shared" si="141"/>
        <v>7.3013794469993059</v>
      </c>
      <c r="R264" s="1">
        <f t="shared" si="141"/>
        <v>2.3450312812127185</v>
      </c>
      <c r="S264" s="1">
        <f t="shared" si="141"/>
        <v>2.9312891015158975</v>
      </c>
      <c r="T264" s="1">
        <f t="shared" si="141"/>
        <v>3.9083854686878645</v>
      </c>
      <c r="U264" s="1">
        <f t="shared" si="141"/>
        <v>4.7628387383473845</v>
      </c>
      <c r="V264" s="1">
        <f t="shared" si="141"/>
        <v>5.568558323548439</v>
      </c>
      <c r="W264" s="1">
        <f t="shared" si="141"/>
        <v>5.862578203031795</v>
      </c>
      <c r="X264" s="1">
        <f t="shared" si="141"/>
        <v>4.2636932385685782</v>
      </c>
      <c r="Y264" s="1">
        <f t="shared" si="141"/>
        <v>6.0129007210582524</v>
      </c>
      <c r="Z264" s="1">
        <f t="shared" si="141"/>
        <v>1.8425245780957074</v>
      </c>
      <c r="AA264" s="1">
        <f t="shared" si="141"/>
        <v>2.3031557226196342</v>
      </c>
      <c r="AB264" s="1">
        <f t="shared" si="141"/>
        <v>3.0708742968261795</v>
      </c>
      <c r="AC264" s="1">
        <f t="shared" si="141"/>
        <v>3.7422304372729456</v>
      </c>
      <c r="AD264" s="1">
        <f t="shared" si="141"/>
        <v>4.3752958256452033</v>
      </c>
      <c r="AE264" s="1">
        <f t="shared" si="141"/>
        <v>4.6063114452392684</v>
      </c>
      <c r="AF264" s="1">
        <f t="shared" si="141"/>
        <v>3.3500446874467409</v>
      </c>
      <c r="AG264" s="1">
        <f t="shared" si="141"/>
        <v>4.7244219951171988</v>
      </c>
      <c r="AH264" s="1">
        <f t="shared" si="141"/>
        <v>2.2194046054334655</v>
      </c>
      <c r="AI264" s="1">
        <f t="shared" si="141"/>
        <v>2.774255756791832</v>
      </c>
      <c r="AJ264" s="1">
        <f t="shared" si="141"/>
        <v>3.6990076757224433</v>
      </c>
      <c r="AK264" s="1">
        <f t="shared" si="141"/>
        <v>4.5076866630787746</v>
      </c>
      <c r="AL264" s="1">
        <f t="shared" si="141"/>
        <v>5.2702426990726297</v>
      </c>
      <c r="AM264" s="1">
        <f t="shared" si="141"/>
        <v>5.548511513583664</v>
      </c>
      <c r="AN264" s="1">
        <f t="shared" si="141"/>
        <v>4.0352811007881195</v>
      </c>
      <c r="AO264" s="1">
        <f t="shared" si="141"/>
        <v>5.6907810395729888</v>
      </c>
      <c r="AP264" s="1">
        <f t="shared" si="141"/>
        <v>2.3450312812127185</v>
      </c>
      <c r="AQ264" s="1">
        <f t="shared" si="141"/>
        <v>2.9312891015158975</v>
      </c>
      <c r="AR264" s="1">
        <f t="shared" si="141"/>
        <v>3.9083854686878645</v>
      </c>
      <c r="AS264" s="1">
        <f t="shared" si="141"/>
        <v>4.7628387383473845</v>
      </c>
      <c r="AT264" s="1">
        <f t="shared" si="141"/>
        <v>5.568558323548439</v>
      </c>
      <c r="AU264" s="1">
        <f t="shared" si="141"/>
        <v>5.862578203031795</v>
      </c>
      <c r="AV264" s="1">
        <f t="shared" si="141"/>
        <v>4.2636932385685782</v>
      </c>
      <c r="AW264" s="1">
        <f t="shared" si="141"/>
        <v>6.0129007210582524</v>
      </c>
    </row>
    <row r="265" spans="1:49">
      <c r="A265" s="7" t="s">
        <v>12</v>
      </c>
      <c r="B265" s="1">
        <f t="shared" ref="B265:AW265" si="142">B264^(1/B255)-1</f>
        <v>4.9547320012651719E-2</v>
      </c>
      <c r="C265" s="1">
        <f t="shared" si="142"/>
        <v>5.8957241455748433E-2</v>
      </c>
      <c r="D265" s="1">
        <f t="shared" si="142"/>
        <v>7.1213343986364031E-2</v>
      </c>
      <c r="E265" s="1">
        <f t="shared" si="142"/>
        <v>7.9718924661605239E-2</v>
      </c>
      <c r="F265" s="1">
        <f t="shared" si="142"/>
        <v>8.6490139740458272E-2</v>
      </c>
      <c r="G265" s="1">
        <f t="shared" si="142"/>
        <v>8.8728581778221738E-2</v>
      </c>
      <c r="H265" s="1">
        <f t="shared" si="142"/>
        <v>7.4948149552111376E-2</v>
      </c>
      <c r="I265" s="1">
        <f t="shared" si="142"/>
        <v>8.9831709106478641E-2</v>
      </c>
      <c r="J265" s="1">
        <f t="shared" si="142"/>
        <v>4.2746596611936694E-2</v>
      </c>
      <c r="K265" s="1">
        <f t="shared" si="142"/>
        <v>5.2095544841404218E-2</v>
      </c>
      <c r="L265" s="1">
        <f t="shared" si="142"/>
        <v>6.4272231835728943E-2</v>
      </c>
      <c r="M265" s="1">
        <f t="shared" si="142"/>
        <v>7.2722699129770696E-2</v>
      </c>
      <c r="N265" s="1">
        <f t="shared" si="142"/>
        <v>7.9450038949299806E-2</v>
      </c>
      <c r="O265" s="1">
        <f t="shared" si="142"/>
        <v>8.1673976614695443E-2</v>
      </c>
      <c r="P265" s="1">
        <f t="shared" si="142"/>
        <v>6.7982837082801728E-2</v>
      </c>
      <c r="Q265" s="1">
        <f t="shared" si="142"/>
        <v>8.2769956038620363E-2</v>
      </c>
      <c r="R265" s="1">
        <f t="shared" si="142"/>
        <v>3.4679740798263969E-2</v>
      </c>
      <c r="S265" s="1">
        <f t="shared" si="142"/>
        <v>4.3956364056715991E-2</v>
      </c>
      <c r="T265" s="1">
        <f t="shared" si="142"/>
        <v>5.6038850236969084E-2</v>
      </c>
      <c r="U265" s="1">
        <f t="shared" si="142"/>
        <v>6.4423943353390856E-2</v>
      </c>
      <c r="V265" s="1">
        <f t="shared" si="142"/>
        <v>7.1099239387296675E-2</v>
      </c>
      <c r="W265" s="1">
        <f t="shared" si="142"/>
        <v>7.3305972312303957E-2</v>
      </c>
      <c r="X265" s="1">
        <f t="shared" si="142"/>
        <v>5.9720749643517479E-2</v>
      </c>
      <c r="Y265" s="1">
        <f t="shared" si="142"/>
        <v>7.4393473062679627E-2</v>
      </c>
      <c r="Z265" s="1">
        <f t="shared" si="142"/>
        <v>2.4746707461854811E-2</v>
      </c>
      <c r="AA265" s="1">
        <f t="shared" si="142"/>
        <v>3.3934274170301926E-2</v>
      </c>
      <c r="AB265" s="1">
        <f t="shared" si="142"/>
        <v>4.5900767224099637E-2</v>
      </c>
      <c r="AC265" s="1">
        <f t="shared" si="142"/>
        <v>5.4205362572786964E-2</v>
      </c>
      <c r="AD265" s="1">
        <f t="shared" si="142"/>
        <v>6.0816575069129852E-2</v>
      </c>
      <c r="AE265" s="1">
        <f t="shared" si="142"/>
        <v>6.3002123128091725E-2</v>
      </c>
      <c r="AF265" s="1">
        <f t="shared" si="142"/>
        <v>4.9547320012651719E-2</v>
      </c>
      <c r="AG265" s="1">
        <f t="shared" si="142"/>
        <v>6.4079183757934421E-2</v>
      </c>
      <c r="AH265" s="1">
        <f t="shared" si="142"/>
        <v>3.2403478888458626E-2</v>
      </c>
      <c r="AI265" s="1">
        <f t="shared" si="142"/>
        <v>4.1659693876271664E-2</v>
      </c>
      <c r="AJ265" s="1">
        <f t="shared" si="142"/>
        <v>5.3715598978357759E-2</v>
      </c>
      <c r="AK265" s="1">
        <f t="shared" si="142"/>
        <v>6.2082245161570793E-2</v>
      </c>
      <c r="AL265" s="1">
        <f t="shared" si="142"/>
        <v>6.874285576045791E-2</v>
      </c>
      <c r="AM265" s="1">
        <f t="shared" si="142"/>
        <v>7.0944733944520388E-2</v>
      </c>
      <c r="AN265" s="1">
        <f t="shared" si="142"/>
        <v>5.738939832549228E-2</v>
      </c>
      <c r="AO265" s="1">
        <f t="shared" si="142"/>
        <v>7.2029842228476415E-2</v>
      </c>
      <c r="AP265" s="1">
        <f t="shared" si="142"/>
        <v>3.4679740798263969E-2</v>
      </c>
      <c r="AQ265" s="1">
        <f t="shared" si="142"/>
        <v>4.3956364056715991E-2</v>
      </c>
      <c r="AR265" s="1">
        <f t="shared" si="142"/>
        <v>5.6038850236969084E-2</v>
      </c>
      <c r="AS265" s="1">
        <f t="shared" si="142"/>
        <v>6.4423943353390856E-2</v>
      </c>
      <c r="AT265" s="1">
        <f t="shared" si="142"/>
        <v>7.1099239387296675E-2</v>
      </c>
      <c r="AU265" s="1">
        <f t="shared" si="142"/>
        <v>7.3305972312303957E-2</v>
      </c>
      <c r="AV265" s="1">
        <f t="shared" si="142"/>
        <v>5.9720749643517479E-2</v>
      </c>
      <c r="AW265" s="1">
        <f t="shared" si="142"/>
        <v>7.4393473062679627E-2</v>
      </c>
    </row>
    <row r="266" spans="1:49">
      <c r="A266" s="7" t="s">
        <v>5</v>
      </c>
      <c r="B266" s="1">
        <f t="shared" ref="B266:AW266" si="143">$B$3-B265</f>
        <v>-1.954732001265172E-2</v>
      </c>
      <c r="C266" s="1">
        <f t="shared" si="143"/>
        <v>-2.8957241455748434E-2</v>
      </c>
      <c r="D266" s="1">
        <f t="shared" si="143"/>
        <v>-4.1213343986364032E-2</v>
      </c>
      <c r="E266" s="1">
        <f t="shared" si="143"/>
        <v>-4.971892466160524E-2</v>
      </c>
      <c r="F266" s="1">
        <f t="shared" si="143"/>
        <v>-5.6490139740458273E-2</v>
      </c>
      <c r="G266" s="1">
        <f t="shared" si="143"/>
        <v>-5.8728581778221739E-2</v>
      </c>
      <c r="H266" s="1">
        <f t="shared" si="143"/>
        <v>-4.4948149552111377E-2</v>
      </c>
      <c r="I266" s="1">
        <f t="shared" si="143"/>
        <v>-5.9831709106478642E-2</v>
      </c>
      <c r="J266" s="1">
        <f t="shared" si="143"/>
        <v>-1.2746596611936695E-2</v>
      </c>
      <c r="K266" s="1">
        <f t="shared" si="143"/>
        <v>-2.2095544841404219E-2</v>
      </c>
      <c r="L266" s="1">
        <f t="shared" si="143"/>
        <v>-3.4272231835728945E-2</v>
      </c>
      <c r="M266" s="1">
        <f t="shared" si="143"/>
        <v>-4.2722699129770697E-2</v>
      </c>
      <c r="N266" s="1">
        <f t="shared" si="143"/>
        <v>-4.9450038949299807E-2</v>
      </c>
      <c r="O266" s="1">
        <f t="shared" si="143"/>
        <v>-5.1673976614695444E-2</v>
      </c>
      <c r="P266" s="1">
        <f t="shared" si="143"/>
        <v>-3.7982837082801729E-2</v>
      </c>
      <c r="Q266" s="1">
        <f t="shared" si="143"/>
        <v>-5.2769956038620364E-2</v>
      </c>
      <c r="R266" s="1">
        <f t="shared" si="143"/>
        <v>-4.6797407982639705E-3</v>
      </c>
      <c r="S266" s="1">
        <f t="shared" si="143"/>
        <v>-1.3956364056715992E-2</v>
      </c>
      <c r="T266" s="1">
        <f t="shared" si="143"/>
        <v>-2.6038850236969086E-2</v>
      </c>
      <c r="U266" s="1">
        <f t="shared" si="143"/>
        <v>-3.4423943353390857E-2</v>
      </c>
      <c r="V266" s="1">
        <f t="shared" si="143"/>
        <v>-4.1099239387296677E-2</v>
      </c>
      <c r="W266" s="1">
        <f t="shared" si="143"/>
        <v>-4.3305972312303959E-2</v>
      </c>
      <c r="X266" s="1">
        <f t="shared" si="143"/>
        <v>-2.972074964351748E-2</v>
      </c>
      <c r="Y266" s="1">
        <f t="shared" si="143"/>
        <v>-4.4393473062679628E-2</v>
      </c>
      <c r="Z266" s="1">
        <f t="shared" si="143"/>
        <v>5.2532925381451878E-3</v>
      </c>
      <c r="AA266" s="1">
        <f t="shared" si="143"/>
        <v>-3.9342741703019268E-3</v>
      </c>
      <c r="AB266" s="1">
        <f t="shared" si="143"/>
        <v>-1.5900767224099638E-2</v>
      </c>
      <c r="AC266" s="1">
        <f t="shared" si="143"/>
        <v>-2.4205362572786965E-2</v>
      </c>
      <c r="AD266" s="1">
        <f t="shared" si="143"/>
        <v>-3.0816575069129853E-2</v>
      </c>
      <c r="AE266" s="1">
        <f t="shared" si="143"/>
        <v>-3.3002123128091726E-2</v>
      </c>
      <c r="AF266" s="1">
        <f t="shared" si="143"/>
        <v>-1.954732001265172E-2</v>
      </c>
      <c r="AG266" s="1">
        <f t="shared" si="143"/>
        <v>-3.4079183757934423E-2</v>
      </c>
      <c r="AH266" s="1">
        <f t="shared" si="143"/>
        <v>-2.4034788884586267E-3</v>
      </c>
      <c r="AI266" s="1">
        <f t="shared" si="143"/>
        <v>-1.1659693876271665E-2</v>
      </c>
      <c r="AJ266" s="1">
        <f t="shared" si="143"/>
        <v>-2.371559897835776E-2</v>
      </c>
      <c r="AK266" s="1">
        <f t="shared" si="143"/>
        <v>-3.2082245161570794E-2</v>
      </c>
      <c r="AL266" s="1">
        <f t="shared" si="143"/>
        <v>-3.8742855760457912E-2</v>
      </c>
      <c r="AM266" s="1">
        <f t="shared" si="143"/>
        <v>-4.094473394452039E-2</v>
      </c>
      <c r="AN266" s="1">
        <f t="shared" si="143"/>
        <v>-2.7389398325492281E-2</v>
      </c>
      <c r="AO266" s="1">
        <f t="shared" si="143"/>
        <v>-4.2029842228476416E-2</v>
      </c>
      <c r="AP266" s="1">
        <f t="shared" si="143"/>
        <v>-4.6797407982639705E-3</v>
      </c>
      <c r="AQ266" s="1">
        <f t="shared" si="143"/>
        <v>-1.3956364056715992E-2</v>
      </c>
      <c r="AR266" s="1">
        <f t="shared" si="143"/>
        <v>-2.6038850236969086E-2</v>
      </c>
      <c r="AS266" s="1">
        <f t="shared" si="143"/>
        <v>-3.4423943353390857E-2</v>
      </c>
      <c r="AT266" s="1">
        <f t="shared" si="143"/>
        <v>-4.1099239387296677E-2</v>
      </c>
      <c r="AU266" s="1">
        <f t="shared" si="143"/>
        <v>-4.3305972312303959E-2</v>
      </c>
      <c r="AV266" s="1">
        <f t="shared" si="143"/>
        <v>-2.972074964351748E-2</v>
      </c>
      <c r="AW266" s="1">
        <f t="shared" si="143"/>
        <v>-4.4393473062679628E-2</v>
      </c>
    </row>
    <row r="267" spans="1:49" s="17" customFormat="1">
      <c r="A267" s="17" t="s">
        <v>6</v>
      </c>
      <c r="B267" s="16">
        <f t="shared" ref="B267:AW267" si="144">B266/$B$3</f>
        <v>-0.65157733375505733</v>
      </c>
      <c r="C267" s="16">
        <f t="shared" si="144"/>
        <v>-0.96524138185828112</v>
      </c>
      <c r="D267" s="16">
        <f t="shared" si="144"/>
        <v>-1.373778132878801</v>
      </c>
      <c r="E267" s="16">
        <f t="shared" si="144"/>
        <v>-1.6572974887201748</v>
      </c>
      <c r="F267" s="16">
        <f t="shared" si="144"/>
        <v>-1.8830046580152757</v>
      </c>
      <c r="G267" s="16">
        <f t="shared" si="144"/>
        <v>-1.9576193926073913</v>
      </c>
      <c r="H267" s="16">
        <f t="shared" si="144"/>
        <v>-1.498271651737046</v>
      </c>
      <c r="I267" s="16">
        <f t="shared" si="144"/>
        <v>-1.994390303549288</v>
      </c>
      <c r="J267" s="16">
        <f t="shared" si="144"/>
        <v>-0.42488655373122319</v>
      </c>
      <c r="K267" s="16">
        <f t="shared" si="144"/>
        <v>-0.7365181613801407</v>
      </c>
      <c r="L267" s="16">
        <f t="shared" si="144"/>
        <v>-1.1424077278576314</v>
      </c>
      <c r="M267" s="16">
        <f t="shared" si="144"/>
        <v>-1.4240899709923567</v>
      </c>
      <c r="N267" s="16">
        <f t="shared" si="144"/>
        <v>-1.6483346316433269</v>
      </c>
      <c r="O267" s="16">
        <f t="shared" si="144"/>
        <v>-1.7224658871565148</v>
      </c>
      <c r="P267" s="16">
        <f t="shared" si="144"/>
        <v>-1.2660945694267243</v>
      </c>
      <c r="Q267" s="16">
        <f t="shared" si="144"/>
        <v>-1.7589985346206789</v>
      </c>
      <c r="R267" s="16">
        <f t="shared" si="144"/>
        <v>-0.15599135994213237</v>
      </c>
      <c r="S267" s="16">
        <f t="shared" si="144"/>
        <v>-0.4652121352238664</v>
      </c>
      <c r="T267" s="16">
        <f t="shared" si="144"/>
        <v>-0.86796167456563622</v>
      </c>
      <c r="U267" s="16">
        <f t="shared" si="144"/>
        <v>-1.1474647784463619</v>
      </c>
      <c r="V267" s="16">
        <f t="shared" si="144"/>
        <v>-1.3699746462432225</v>
      </c>
      <c r="W267" s="16">
        <f t="shared" si="144"/>
        <v>-1.4435324104101319</v>
      </c>
      <c r="X267" s="16">
        <f t="shared" si="144"/>
        <v>-0.99069165478391608</v>
      </c>
      <c r="Y267" s="16">
        <f t="shared" si="144"/>
        <v>-1.4797824354226543</v>
      </c>
      <c r="Z267" s="16">
        <f t="shared" si="144"/>
        <v>0.17510975127150627</v>
      </c>
      <c r="AA267" s="16">
        <f t="shared" si="144"/>
        <v>-0.13114247234339757</v>
      </c>
      <c r="AB267" s="16">
        <f t="shared" si="144"/>
        <v>-0.53002557413665463</v>
      </c>
      <c r="AC267" s="16">
        <f t="shared" si="144"/>
        <v>-0.80684541909289886</v>
      </c>
      <c r="AD267" s="16">
        <f t="shared" si="144"/>
        <v>-1.0272191689709951</v>
      </c>
      <c r="AE267" s="16">
        <f t="shared" si="144"/>
        <v>-1.1000707709363908</v>
      </c>
      <c r="AF267" s="16">
        <f t="shared" si="144"/>
        <v>-0.65157733375505733</v>
      </c>
      <c r="AG267" s="16">
        <f t="shared" si="144"/>
        <v>-1.1359727919311475</v>
      </c>
      <c r="AH267" s="16">
        <f t="shared" si="144"/>
        <v>-8.0115962948620889E-2</v>
      </c>
      <c r="AI267" s="16">
        <f t="shared" si="144"/>
        <v>-0.38865646254238884</v>
      </c>
      <c r="AJ267" s="16">
        <f t="shared" si="144"/>
        <v>-0.79051996594525875</v>
      </c>
      <c r="AK267" s="16">
        <f t="shared" si="144"/>
        <v>-1.0694081720523598</v>
      </c>
      <c r="AL267" s="16">
        <f t="shared" si="144"/>
        <v>-1.2914285253485971</v>
      </c>
      <c r="AM267" s="16">
        <f t="shared" si="144"/>
        <v>-1.3648244648173464</v>
      </c>
      <c r="AN267" s="16">
        <f t="shared" si="144"/>
        <v>-0.91297994418307604</v>
      </c>
      <c r="AO267" s="16">
        <f t="shared" si="144"/>
        <v>-1.4009947409492138</v>
      </c>
      <c r="AP267" s="16">
        <f t="shared" si="144"/>
        <v>-0.15599135994213237</v>
      </c>
      <c r="AQ267" s="16">
        <f t="shared" si="144"/>
        <v>-0.4652121352238664</v>
      </c>
      <c r="AR267" s="16">
        <f t="shared" si="144"/>
        <v>-0.86796167456563622</v>
      </c>
      <c r="AS267" s="16">
        <f t="shared" si="144"/>
        <v>-1.1474647784463619</v>
      </c>
      <c r="AT267" s="16">
        <f t="shared" si="144"/>
        <v>-1.3699746462432225</v>
      </c>
      <c r="AU267" s="16">
        <f t="shared" si="144"/>
        <v>-1.4435324104101319</v>
      </c>
      <c r="AV267" s="16">
        <f t="shared" si="144"/>
        <v>-0.99069165478391608</v>
      </c>
      <c r="AW267" s="16">
        <f t="shared" si="144"/>
        <v>-1.4797824354226543</v>
      </c>
    </row>
    <row r="268" spans="1:49" s="17" customFormat="1">
      <c r="A268" s="17" t="s">
        <v>13</v>
      </c>
      <c r="B268" s="18">
        <f>B259/B263*100</f>
        <v>62.499999999999986</v>
      </c>
      <c r="C268" s="18">
        <f t="shared" ref="C268:AW268" si="145">C259/C263*100</f>
        <v>50</v>
      </c>
      <c r="D268" s="18">
        <f t="shared" si="145"/>
        <v>37.499999999999993</v>
      </c>
      <c r="E268" s="18">
        <f t="shared" si="145"/>
        <v>30.772500000000001</v>
      </c>
      <c r="F268" s="18">
        <f t="shared" si="145"/>
        <v>26.319999999999993</v>
      </c>
      <c r="G268" s="18">
        <f t="shared" si="145"/>
        <v>25</v>
      </c>
      <c r="H268" s="18">
        <f t="shared" si="145"/>
        <v>34.375</v>
      </c>
      <c r="I268" s="18">
        <f t="shared" si="145"/>
        <v>24.375</v>
      </c>
      <c r="J268" s="18">
        <f t="shared" si="145"/>
        <v>73.52941176470587</v>
      </c>
      <c r="K268" s="18">
        <f t="shared" si="145"/>
        <v>58.82352941176471</v>
      </c>
      <c r="L268" s="18">
        <f t="shared" si="145"/>
        <v>44.117647058823522</v>
      </c>
      <c r="M268" s="18">
        <f t="shared" si="145"/>
        <v>36.202941176470588</v>
      </c>
      <c r="N268" s="18">
        <f t="shared" si="145"/>
        <v>30.964705882352938</v>
      </c>
      <c r="O268" s="18">
        <f t="shared" si="145"/>
        <v>29.411764705882355</v>
      </c>
      <c r="P268" s="18">
        <f t="shared" si="145"/>
        <v>40.441176470588239</v>
      </c>
      <c r="Q268" s="18">
        <f t="shared" si="145"/>
        <v>28.676470588235293</v>
      </c>
      <c r="R268" s="18">
        <f t="shared" si="145"/>
        <v>89.285714285714278</v>
      </c>
      <c r="S268" s="18">
        <f t="shared" si="145"/>
        <v>71.428571428571445</v>
      </c>
      <c r="T268" s="18">
        <f t="shared" si="145"/>
        <v>53.571428571428555</v>
      </c>
      <c r="U268" s="18">
        <f t="shared" si="145"/>
        <v>43.960714285714289</v>
      </c>
      <c r="V268" s="18">
        <f t="shared" si="145"/>
        <v>37.599999999999994</v>
      </c>
      <c r="W268" s="18">
        <f t="shared" si="145"/>
        <v>35.714285714285722</v>
      </c>
      <c r="X268" s="18">
        <f t="shared" si="145"/>
        <v>49.107142857142861</v>
      </c>
      <c r="Y268" s="18">
        <f t="shared" si="145"/>
        <v>34.821428571428569</v>
      </c>
      <c r="Z268" s="18">
        <f t="shared" si="145"/>
        <v>113.63636363636363</v>
      </c>
      <c r="AA268" s="18">
        <f t="shared" si="145"/>
        <v>90.909090909090907</v>
      </c>
      <c r="AB268" s="18">
        <f t="shared" si="145"/>
        <v>68.181818181818159</v>
      </c>
      <c r="AC268" s="18">
        <f t="shared" si="145"/>
        <v>55.95</v>
      </c>
      <c r="AD268" s="18">
        <f t="shared" si="145"/>
        <v>47.854545454545438</v>
      </c>
      <c r="AE268" s="18">
        <f t="shared" si="145"/>
        <v>45.454545454545453</v>
      </c>
      <c r="AF268" s="18">
        <f t="shared" si="145"/>
        <v>62.499999999999986</v>
      </c>
      <c r="AG268" s="18">
        <f t="shared" si="145"/>
        <v>44.318181818181813</v>
      </c>
      <c r="AH268" s="18">
        <f t="shared" si="145"/>
        <v>94.339622641509436</v>
      </c>
      <c r="AI268" s="18">
        <f t="shared" si="145"/>
        <v>75.471698113207538</v>
      </c>
      <c r="AJ268" s="18">
        <f t="shared" si="145"/>
        <v>56.603773584905646</v>
      </c>
      <c r="AK268" s="18">
        <f t="shared" si="145"/>
        <v>46.449056603773585</v>
      </c>
      <c r="AL268" s="18">
        <f t="shared" si="145"/>
        <v>39.728301886792451</v>
      </c>
      <c r="AM268" s="18">
        <f t="shared" si="145"/>
        <v>37.735849056603769</v>
      </c>
      <c r="AN268" s="18">
        <f t="shared" si="145"/>
        <v>51.886792452830186</v>
      </c>
      <c r="AO268" s="18">
        <f t="shared" si="145"/>
        <v>36.79245283018868</v>
      </c>
      <c r="AP268" s="18">
        <f t="shared" si="145"/>
        <v>89.285714285714278</v>
      </c>
      <c r="AQ268" s="18">
        <f t="shared" si="145"/>
        <v>71.428571428571445</v>
      </c>
      <c r="AR268" s="18">
        <f t="shared" si="145"/>
        <v>53.571428571428555</v>
      </c>
      <c r="AS268" s="18">
        <f t="shared" si="145"/>
        <v>43.960714285714289</v>
      </c>
      <c r="AT268" s="18">
        <f t="shared" si="145"/>
        <v>37.599999999999994</v>
      </c>
      <c r="AU268" s="18">
        <f t="shared" si="145"/>
        <v>35.714285714285722</v>
      </c>
      <c r="AV268" s="18">
        <f t="shared" si="145"/>
        <v>49.107142857142861</v>
      </c>
      <c r="AW268" s="18">
        <f t="shared" si="145"/>
        <v>34.821428571428569</v>
      </c>
    </row>
    <row r="270" spans="1:49">
      <c r="A270" s="2" t="s">
        <v>283</v>
      </c>
    </row>
    <row r="271" spans="1:49">
      <c r="A271" s="7" t="s">
        <v>266</v>
      </c>
      <c r="B271" s="2" t="s">
        <v>74</v>
      </c>
      <c r="C271" s="2" t="s">
        <v>74</v>
      </c>
      <c r="D271" s="2" t="s">
        <v>74</v>
      </c>
      <c r="E271" s="2" t="s">
        <v>74</v>
      </c>
      <c r="F271" s="2" t="s">
        <v>74</v>
      </c>
      <c r="G271" s="2" t="s">
        <v>74</v>
      </c>
      <c r="H271" s="2" t="s">
        <v>74</v>
      </c>
      <c r="I271" s="2" t="s">
        <v>75</v>
      </c>
      <c r="J271" s="2" t="s">
        <v>75</v>
      </c>
      <c r="K271" s="2" t="s">
        <v>75</v>
      </c>
      <c r="L271" s="2" t="s">
        <v>75</v>
      </c>
      <c r="M271" s="2" t="s">
        <v>75</v>
      </c>
      <c r="N271" s="2" t="s">
        <v>75</v>
      </c>
      <c r="O271" s="2" t="s">
        <v>75</v>
      </c>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c r="A272" s="7" t="s">
        <v>267</v>
      </c>
      <c r="B272" s="2" t="s">
        <v>74</v>
      </c>
      <c r="C272" s="2" t="s">
        <v>74</v>
      </c>
      <c r="D272" s="2" t="s">
        <v>74</v>
      </c>
      <c r="E272" s="2" t="s">
        <v>74</v>
      </c>
      <c r="F272" s="2" t="s">
        <v>74</v>
      </c>
      <c r="G272" s="2" t="s">
        <v>74</v>
      </c>
      <c r="H272" s="2" t="s">
        <v>74</v>
      </c>
      <c r="I272" s="2" t="s">
        <v>75</v>
      </c>
      <c r="J272" s="2" t="s">
        <v>75</v>
      </c>
      <c r="K272" s="2" t="s">
        <v>75</v>
      </c>
      <c r="L272" s="2" t="s">
        <v>75</v>
      </c>
      <c r="M272" s="2" t="s">
        <v>75</v>
      </c>
      <c r="N272" s="2" t="s">
        <v>75</v>
      </c>
      <c r="O272" s="2" t="s">
        <v>75</v>
      </c>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c r="A273" s="7" t="s">
        <v>260</v>
      </c>
      <c r="B273" s="14">
        <f t="shared" ref="B273:H274" si="146">INDEX(SystemParamValues,MATCH("BasicRate",ParamNames,0),MATCH($B$2,SystemNames,0))</f>
        <v>0.2</v>
      </c>
      <c r="C273" s="14">
        <f t="shared" si="146"/>
        <v>0.2</v>
      </c>
      <c r="D273" s="14">
        <f t="shared" si="146"/>
        <v>0.2</v>
      </c>
      <c r="E273" s="14">
        <f t="shared" si="146"/>
        <v>0.2</v>
      </c>
      <c r="F273" s="14">
        <f t="shared" si="146"/>
        <v>0.2</v>
      </c>
      <c r="G273" s="14">
        <f t="shared" si="146"/>
        <v>0.2</v>
      </c>
      <c r="H273" s="14">
        <f t="shared" si="146"/>
        <v>0.2</v>
      </c>
      <c r="I273" s="14">
        <f t="shared" ref="I273:O274" si="147">INDEX(SystemParamValues,MATCH("HigherRate",ParamNames,0),MATCH($B$2,SystemNames,0))</f>
        <v>0.4</v>
      </c>
      <c r="J273" s="14">
        <f t="shared" si="147"/>
        <v>0.4</v>
      </c>
      <c r="K273" s="14">
        <f t="shared" si="147"/>
        <v>0.4</v>
      </c>
      <c r="L273" s="14">
        <f t="shared" si="147"/>
        <v>0.4</v>
      </c>
      <c r="M273" s="14">
        <f t="shared" si="147"/>
        <v>0.4</v>
      </c>
      <c r="N273" s="14">
        <f t="shared" si="147"/>
        <v>0.4</v>
      </c>
      <c r="O273" s="14">
        <f t="shared" si="147"/>
        <v>0.4</v>
      </c>
      <c r="R273" s="7"/>
      <c r="Z273" s="7"/>
      <c r="AH273" s="7"/>
      <c r="AP273" s="7"/>
    </row>
    <row r="274" spans="1:49">
      <c r="A274" s="7" t="s">
        <v>10</v>
      </c>
      <c r="B274" s="14">
        <f t="shared" si="146"/>
        <v>0.2</v>
      </c>
      <c r="C274" s="14">
        <f t="shared" si="146"/>
        <v>0.2</v>
      </c>
      <c r="D274" s="14">
        <f t="shared" si="146"/>
        <v>0.2</v>
      </c>
      <c r="E274" s="14">
        <f t="shared" si="146"/>
        <v>0.2</v>
      </c>
      <c r="F274" s="14">
        <f t="shared" si="146"/>
        <v>0.2</v>
      </c>
      <c r="G274" s="14">
        <f t="shared" si="146"/>
        <v>0.2</v>
      </c>
      <c r="H274" s="14">
        <f t="shared" si="146"/>
        <v>0.2</v>
      </c>
      <c r="I274" s="14">
        <f t="shared" si="147"/>
        <v>0.4</v>
      </c>
      <c r="J274" s="14">
        <f t="shared" si="147"/>
        <v>0.4</v>
      </c>
      <c r="K274" s="14">
        <f t="shared" si="147"/>
        <v>0.4</v>
      </c>
      <c r="L274" s="14">
        <f t="shared" si="147"/>
        <v>0.4</v>
      </c>
      <c r="M274" s="14">
        <f t="shared" si="147"/>
        <v>0.4</v>
      </c>
      <c r="N274" s="14">
        <f t="shared" si="147"/>
        <v>0.4</v>
      </c>
      <c r="O274" s="14">
        <f t="shared" si="147"/>
        <v>0.4</v>
      </c>
    </row>
    <row r="275" spans="1:49">
      <c r="A275" s="7" t="s">
        <v>181</v>
      </c>
      <c r="B275" s="13">
        <v>0</v>
      </c>
      <c r="C275" s="13">
        <v>5.0000000000000001E-3</v>
      </c>
      <c r="D275" s="13">
        <v>7.4999999999999997E-3</v>
      </c>
      <c r="E275" s="13">
        <v>0.01</v>
      </c>
      <c r="F275" s="13">
        <v>1.4999999999999999E-2</v>
      </c>
      <c r="G275" s="13">
        <v>0.02</v>
      </c>
      <c r="H275" s="13">
        <v>0.03</v>
      </c>
      <c r="I275" s="13">
        <v>0</v>
      </c>
      <c r="J275" s="13">
        <v>5.0000000000000001E-3</v>
      </c>
      <c r="K275" s="13">
        <v>7.4999999999999997E-3</v>
      </c>
      <c r="L275" s="13">
        <v>0.01</v>
      </c>
      <c r="M275" s="13">
        <v>1.4999999999999999E-2</v>
      </c>
      <c r="N275" s="13">
        <v>0.02</v>
      </c>
      <c r="O275" s="13">
        <v>0.03</v>
      </c>
    </row>
    <row r="276" spans="1:49">
      <c r="A276" s="7" t="s">
        <v>3</v>
      </c>
      <c r="B276" s="14">
        <v>1</v>
      </c>
      <c r="C276" s="14">
        <v>1</v>
      </c>
      <c r="D276" s="14">
        <v>1</v>
      </c>
      <c r="E276" s="14">
        <v>1</v>
      </c>
      <c r="F276" s="14">
        <v>1</v>
      </c>
      <c r="G276" s="14">
        <v>1</v>
      </c>
      <c r="H276" s="14">
        <v>1</v>
      </c>
      <c r="I276" s="14">
        <v>1</v>
      </c>
      <c r="J276" s="14">
        <v>1</v>
      </c>
      <c r="K276" s="14">
        <v>1</v>
      </c>
      <c r="L276" s="14">
        <v>1</v>
      </c>
      <c r="M276" s="14">
        <v>1</v>
      </c>
      <c r="N276" s="14">
        <v>1</v>
      </c>
      <c r="O276" s="14">
        <v>1</v>
      </c>
    </row>
    <row r="277" spans="1:49">
      <c r="A277" s="7" t="s">
        <v>251</v>
      </c>
      <c r="B277" s="1">
        <f>1</f>
        <v>1</v>
      </c>
      <c r="C277" s="1">
        <f>1</f>
        <v>1</v>
      </c>
      <c r="D277" s="1">
        <f>1</f>
        <v>1</v>
      </c>
      <c r="E277" s="1">
        <f>1</f>
        <v>1</v>
      </c>
      <c r="F277" s="1">
        <f>1</f>
        <v>1</v>
      </c>
      <c r="G277" s="1">
        <f>1</f>
        <v>1</v>
      </c>
      <c r="H277" s="1">
        <f>1</f>
        <v>1</v>
      </c>
      <c r="I277" s="1">
        <f>1</f>
        <v>1</v>
      </c>
      <c r="J277" s="1">
        <f>1</f>
        <v>1</v>
      </c>
      <c r="K277" s="1">
        <f>1</f>
        <v>1</v>
      </c>
      <c r="L277" s="1">
        <f>1</f>
        <v>1</v>
      </c>
      <c r="M277" s="1">
        <f>1</f>
        <v>1</v>
      </c>
      <c r="N277" s="1">
        <f>1</f>
        <v>1</v>
      </c>
      <c r="O277" s="1">
        <f>1</f>
        <v>1</v>
      </c>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row>
    <row r="278" spans="1:49">
      <c r="A278" s="7" t="s">
        <v>250</v>
      </c>
      <c r="B278" s="1">
        <f t="shared" ref="B278:O278" si="148">((1+$B$3)*(1+$B$4))-1</f>
        <v>5.0599999999999978E-2</v>
      </c>
      <c r="C278" s="1">
        <f t="shared" si="148"/>
        <v>5.0599999999999978E-2</v>
      </c>
      <c r="D278" s="1">
        <f t="shared" si="148"/>
        <v>5.0599999999999978E-2</v>
      </c>
      <c r="E278" s="1">
        <f t="shared" si="148"/>
        <v>5.0599999999999978E-2</v>
      </c>
      <c r="F278" s="1">
        <f t="shared" si="148"/>
        <v>5.0599999999999978E-2</v>
      </c>
      <c r="G278" s="1">
        <f t="shared" si="148"/>
        <v>5.0599999999999978E-2</v>
      </c>
      <c r="H278" s="1">
        <f t="shared" si="148"/>
        <v>5.0599999999999978E-2</v>
      </c>
      <c r="I278" s="1">
        <f t="shared" si="148"/>
        <v>5.0599999999999978E-2</v>
      </c>
      <c r="J278" s="1">
        <f t="shared" si="148"/>
        <v>5.0599999999999978E-2</v>
      </c>
      <c r="K278" s="1">
        <f t="shared" si="148"/>
        <v>5.0599999999999978E-2</v>
      </c>
      <c r="L278" s="1">
        <f t="shared" si="148"/>
        <v>5.0599999999999978E-2</v>
      </c>
      <c r="M278" s="1">
        <f t="shared" si="148"/>
        <v>5.0599999999999978E-2</v>
      </c>
      <c r="N278" s="1">
        <f t="shared" si="148"/>
        <v>5.0599999999999978E-2</v>
      </c>
      <c r="O278" s="1">
        <f t="shared" si="148"/>
        <v>5.0599999999999978E-2</v>
      </c>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row>
    <row r="279" spans="1:49">
      <c r="A279" s="7" t="s">
        <v>254</v>
      </c>
      <c r="B279" s="1">
        <f t="shared" ref="B279:O279" si="149">B277*((1+B278)^B276)</f>
        <v>1.0506</v>
      </c>
      <c r="C279" s="1">
        <f t="shared" si="149"/>
        <v>1.0506</v>
      </c>
      <c r="D279" s="1">
        <f t="shared" si="149"/>
        <v>1.0506</v>
      </c>
      <c r="E279" s="1">
        <f t="shared" si="149"/>
        <v>1.0506</v>
      </c>
      <c r="F279" s="1">
        <f t="shared" si="149"/>
        <v>1.0506</v>
      </c>
      <c r="G279" s="1">
        <f t="shared" si="149"/>
        <v>1.0506</v>
      </c>
      <c r="H279" s="1">
        <f t="shared" si="149"/>
        <v>1.0506</v>
      </c>
      <c r="I279" s="1">
        <f t="shared" si="149"/>
        <v>1.0506</v>
      </c>
      <c r="J279" s="1">
        <f t="shared" si="149"/>
        <v>1.0506</v>
      </c>
      <c r="K279" s="1">
        <f t="shared" si="149"/>
        <v>1.0506</v>
      </c>
      <c r="L279" s="1">
        <f t="shared" si="149"/>
        <v>1.0506</v>
      </c>
      <c r="M279" s="1">
        <f t="shared" si="149"/>
        <v>1.0506</v>
      </c>
      <c r="N279" s="1">
        <f t="shared" si="149"/>
        <v>1.0506</v>
      </c>
      <c r="O279" s="1">
        <f t="shared" si="149"/>
        <v>1.0506</v>
      </c>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row>
    <row r="280" spans="1:49">
      <c r="A280" s="7" t="s">
        <v>258</v>
      </c>
      <c r="B280" s="1">
        <f t="shared" ref="B280:O280" si="150">B279</f>
        <v>1.0506</v>
      </c>
      <c r="C280" s="1">
        <f t="shared" si="150"/>
        <v>1.0506</v>
      </c>
      <c r="D280" s="1">
        <f t="shared" si="150"/>
        <v>1.0506</v>
      </c>
      <c r="E280" s="1">
        <f t="shared" si="150"/>
        <v>1.0506</v>
      </c>
      <c r="F280" s="1">
        <f t="shared" si="150"/>
        <v>1.0506</v>
      </c>
      <c r="G280" s="1">
        <f t="shared" si="150"/>
        <v>1.0506</v>
      </c>
      <c r="H280" s="1">
        <f t="shared" si="150"/>
        <v>1.0506</v>
      </c>
      <c r="I280" s="1">
        <f t="shared" si="150"/>
        <v>1.0506</v>
      </c>
      <c r="J280" s="1">
        <f t="shared" si="150"/>
        <v>1.0506</v>
      </c>
      <c r="K280" s="1">
        <f t="shared" si="150"/>
        <v>1.0506</v>
      </c>
      <c r="L280" s="1">
        <f t="shared" si="150"/>
        <v>1.0506</v>
      </c>
      <c r="M280" s="1">
        <f t="shared" si="150"/>
        <v>1.0506</v>
      </c>
      <c r="N280" s="1">
        <f t="shared" si="150"/>
        <v>1.0506</v>
      </c>
      <c r="O280" s="1">
        <f t="shared" si="150"/>
        <v>1.0506</v>
      </c>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row>
    <row r="281" spans="1:49">
      <c r="A281" s="7" t="s">
        <v>253</v>
      </c>
      <c r="B281" s="1">
        <f t="shared" ref="B281:O281" si="151">1/(1-B273)</f>
        <v>1.25</v>
      </c>
      <c r="C281" s="1">
        <f t="shared" si="151"/>
        <v>1.25</v>
      </c>
      <c r="D281" s="1">
        <f t="shared" si="151"/>
        <v>1.25</v>
      </c>
      <c r="E281" s="1">
        <f t="shared" si="151"/>
        <v>1.25</v>
      </c>
      <c r="F281" s="1">
        <f t="shared" si="151"/>
        <v>1.25</v>
      </c>
      <c r="G281" s="1">
        <f t="shared" si="151"/>
        <v>1.25</v>
      </c>
      <c r="H281" s="1">
        <f t="shared" si="151"/>
        <v>1.25</v>
      </c>
      <c r="I281" s="1">
        <f t="shared" si="151"/>
        <v>1.6666666666666667</v>
      </c>
      <c r="J281" s="1">
        <f t="shared" si="151"/>
        <v>1.6666666666666667</v>
      </c>
      <c r="K281" s="1">
        <f t="shared" si="151"/>
        <v>1.6666666666666667</v>
      </c>
      <c r="L281" s="1">
        <f t="shared" si="151"/>
        <v>1.6666666666666667</v>
      </c>
      <c r="M281" s="1">
        <f t="shared" si="151"/>
        <v>1.6666666666666667</v>
      </c>
      <c r="N281" s="1">
        <f t="shared" si="151"/>
        <v>1.6666666666666667</v>
      </c>
      <c r="O281" s="1">
        <f t="shared" si="151"/>
        <v>1.6666666666666667</v>
      </c>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row>
    <row r="282" spans="1:49">
      <c r="A282" s="7" t="s">
        <v>11</v>
      </c>
      <c r="B282" s="1">
        <f t="shared" ref="B282:O282" si="152">((1+$B$3)*(1+$B$4)*(1-B275))-1</f>
        <v>5.0599999999999978E-2</v>
      </c>
      <c r="C282" s="1">
        <f t="shared" si="152"/>
        <v>4.5347000000000026E-2</v>
      </c>
      <c r="D282" s="1">
        <f t="shared" si="152"/>
        <v>4.2720499999999939E-2</v>
      </c>
      <c r="E282" s="1">
        <f t="shared" si="152"/>
        <v>4.0094000000000074E-2</v>
      </c>
      <c r="F282" s="1">
        <f t="shared" si="152"/>
        <v>3.48409999999999E-2</v>
      </c>
      <c r="G282" s="1">
        <f t="shared" si="152"/>
        <v>2.9587999999999948E-2</v>
      </c>
      <c r="H282" s="1">
        <f t="shared" si="152"/>
        <v>1.9082000000000043E-2</v>
      </c>
      <c r="I282" s="1">
        <f t="shared" si="152"/>
        <v>5.0599999999999978E-2</v>
      </c>
      <c r="J282" s="1">
        <f t="shared" si="152"/>
        <v>4.5347000000000026E-2</v>
      </c>
      <c r="K282" s="1">
        <f t="shared" si="152"/>
        <v>4.2720499999999939E-2</v>
      </c>
      <c r="L282" s="1">
        <f t="shared" si="152"/>
        <v>4.0094000000000074E-2</v>
      </c>
      <c r="M282" s="1">
        <f t="shared" si="152"/>
        <v>3.48409999999999E-2</v>
      </c>
      <c r="N282" s="1">
        <f t="shared" si="152"/>
        <v>2.9587999999999948E-2</v>
      </c>
      <c r="O282" s="1">
        <f t="shared" si="152"/>
        <v>1.9082000000000043E-2</v>
      </c>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row>
    <row r="283" spans="1:49">
      <c r="A283" s="7" t="s">
        <v>255</v>
      </c>
      <c r="B283" s="1">
        <f t="shared" ref="B283:O283" si="153">B281*((1+B282)^(B276))</f>
        <v>1.31325</v>
      </c>
      <c r="C283" s="1">
        <f t="shared" si="153"/>
        <v>1.3066837499999999</v>
      </c>
      <c r="D283" s="1">
        <f t="shared" si="153"/>
        <v>1.3034006249999999</v>
      </c>
      <c r="E283" s="1">
        <f t="shared" si="153"/>
        <v>1.3001175</v>
      </c>
      <c r="F283" s="1">
        <f t="shared" si="153"/>
        <v>1.2935512499999999</v>
      </c>
      <c r="G283" s="1">
        <f t="shared" si="153"/>
        <v>1.286985</v>
      </c>
      <c r="H283" s="1">
        <f t="shared" si="153"/>
        <v>1.2738525000000001</v>
      </c>
      <c r="I283" s="1">
        <f t="shared" si="153"/>
        <v>1.7510000000000001</v>
      </c>
      <c r="J283" s="1">
        <f t="shared" si="153"/>
        <v>1.742245</v>
      </c>
      <c r="K283" s="1">
        <f t="shared" si="153"/>
        <v>1.7378674999999999</v>
      </c>
      <c r="L283" s="1">
        <f t="shared" si="153"/>
        <v>1.7334900000000002</v>
      </c>
      <c r="M283" s="1">
        <f t="shared" si="153"/>
        <v>1.7247349999999999</v>
      </c>
      <c r="N283" s="1">
        <f t="shared" si="153"/>
        <v>1.7159800000000001</v>
      </c>
      <c r="O283" s="1">
        <f t="shared" si="153"/>
        <v>1.6984700000000001</v>
      </c>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row>
    <row r="284" spans="1:49">
      <c r="A284" s="7" t="s">
        <v>259</v>
      </c>
      <c r="B284" s="1">
        <f t="shared" ref="B284:O284" si="154">B283*(1-B274*(1-$B$8))</f>
        <v>1.1162624999999999</v>
      </c>
      <c r="C284" s="1">
        <f t="shared" si="154"/>
        <v>1.1106811875</v>
      </c>
      <c r="D284" s="1">
        <f t="shared" si="154"/>
        <v>1.1078905312499998</v>
      </c>
      <c r="E284" s="1">
        <f t="shared" si="154"/>
        <v>1.1050998750000001</v>
      </c>
      <c r="F284" s="1">
        <f t="shared" si="154"/>
        <v>1.0995185624999999</v>
      </c>
      <c r="G284" s="1">
        <f t="shared" si="154"/>
        <v>1.09393725</v>
      </c>
      <c r="H284" s="1">
        <f t="shared" si="154"/>
        <v>1.0827746250000001</v>
      </c>
      <c r="I284" s="1">
        <f t="shared" si="154"/>
        <v>1.2257</v>
      </c>
      <c r="J284" s="1">
        <f t="shared" si="154"/>
        <v>1.2195715</v>
      </c>
      <c r="K284" s="1">
        <f t="shared" si="154"/>
        <v>1.2165072499999998</v>
      </c>
      <c r="L284" s="1">
        <f t="shared" si="154"/>
        <v>1.213443</v>
      </c>
      <c r="M284" s="1">
        <f t="shared" si="154"/>
        <v>1.2073144999999998</v>
      </c>
      <c r="N284" s="1">
        <f t="shared" si="154"/>
        <v>1.2011859999999999</v>
      </c>
      <c r="O284" s="1">
        <f t="shared" si="154"/>
        <v>1.1889290000000001</v>
      </c>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row>
    <row r="285" spans="1:49">
      <c r="A285" s="7" t="s">
        <v>256</v>
      </c>
      <c r="B285" s="1">
        <f t="shared" ref="B285:O285" si="155">B284/((1+$B$4)^B276)</f>
        <v>1.0943749999999999</v>
      </c>
      <c r="C285" s="1">
        <f t="shared" si="155"/>
        <v>1.0889031250000001</v>
      </c>
      <c r="D285" s="1">
        <f t="shared" si="155"/>
        <v>1.0861671874999999</v>
      </c>
      <c r="E285" s="1">
        <f t="shared" si="155"/>
        <v>1.0834312500000001</v>
      </c>
      <c r="F285" s="1">
        <f t="shared" si="155"/>
        <v>1.0779593749999998</v>
      </c>
      <c r="G285" s="1">
        <f t="shared" si="155"/>
        <v>1.0724875</v>
      </c>
      <c r="H285" s="1">
        <f t="shared" si="155"/>
        <v>1.06154375</v>
      </c>
      <c r="I285" s="1">
        <f t="shared" si="155"/>
        <v>1.2016666666666667</v>
      </c>
      <c r="J285" s="1">
        <f t="shared" si="155"/>
        <v>1.1956583333333333</v>
      </c>
      <c r="K285" s="1">
        <f t="shared" si="155"/>
        <v>1.1926541666666666</v>
      </c>
      <c r="L285" s="1">
        <f t="shared" si="155"/>
        <v>1.1896500000000001</v>
      </c>
      <c r="M285" s="1">
        <f t="shared" si="155"/>
        <v>1.1836416666666665</v>
      </c>
      <c r="N285" s="1">
        <f t="shared" si="155"/>
        <v>1.1776333333333331</v>
      </c>
      <c r="O285" s="1">
        <f t="shared" si="155"/>
        <v>1.1656166666666667</v>
      </c>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row>
    <row r="286" spans="1:49">
      <c r="A286" s="7" t="s">
        <v>12</v>
      </c>
      <c r="B286" s="1">
        <f t="shared" ref="B286:O286" si="156">B285^(1/B276)-1</f>
        <v>9.4374999999999876E-2</v>
      </c>
      <c r="C286" s="1">
        <f t="shared" si="156"/>
        <v>8.8903125000000083E-2</v>
      </c>
      <c r="D286" s="1">
        <f t="shared" si="156"/>
        <v>8.6167187499999853E-2</v>
      </c>
      <c r="E286" s="1">
        <f t="shared" si="156"/>
        <v>8.3431250000000068E-2</v>
      </c>
      <c r="F286" s="1">
        <f t="shared" si="156"/>
        <v>7.7959374999999831E-2</v>
      </c>
      <c r="G286" s="1">
        <f t="shared" si="156"/>
        <v>7.2487500000000038E-2</v>
      </c>
      <c r="H286" s="1">
        <f t="shared" si="156"/>
        <v>6.1543750000000008E-2</v>
      </c>
      <c r="I286" s="1">
        <f t="shared" si="156"/>
        <v>0.20166666666666666</v>
      </c>
      <c r="J286" s="1">
        <f t="shared" si="156"/>
        <v>0.19565833333333327</v>
      </c>
      <c r="K286" s="1">
        <f t="shared" si="156"/>
        <v>0.19265416666666657</v>
      </c>
      <c r="L286" s="1">
        <f t="shared" si="156"/>
        <v>0.1896500000000001</v>
      </c>
      <c r="M286" s="1">
        <f t="shared" si="156"/>
        <v>0.18364166666666648</v>
      </c>
      <c r="N286" s="1">
        <f t="shared" si="156"/>
        <v>0.17763333333333309</v>
      </c>
      <c r="O286" s="1">
        <f t="shared" si="156"/>
        <v>0.16561666666666675</v>
      </c>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row>
    <row r="287" spans="1:49">
      <c r="A287" s="7" t="s">
        <v>5</v>
      </c>
      <c r="B287" s="1">
        <f t="shared" ref="B287:O287" si="157">$B$3-B286</f>
        <v>-6.4374999999999877E-2</v>
      </c>
      <c r="C287" s="1">
        <f t="shared" si="157"/>
        <v>-5.8903125000000084E-2</v>
      </c>
      <c r="D287" s="1">
        <f t="shared" si="157"/>
        <v>-5.6167187499999854E-2</v>
      </c>
      <c r="E287" s="1">
        <f t="shared" si="157"/>
        <v>-5.3431250000000069E-2</v>
      </c>
      <c r="F287" s="1">
        <f t="shared" si="157"/>
        <v>-4.7959374999999832E-2</v>
      </c>
      <c r="G287" s="1">
        <f t="shared" si="157"/>
        <v>-4.2487500000000039E-2</v>
      </c>
      <c r="H287" s="1">
        <f t="shared" si="157"/>
        <v>-3.1543750000000009E-2</v>
      </c>
      <c r="I287" s="1">
        <f t="shared" si="157"/>
        <v>-0.17166666666666666</v>
      </c>
      <c r="J287" s="1">
        <f t="shared" si="157"/>
        <v>-0.16565833333333327</v>
      </c>
      <c r="K287" s="1">
        <f t="shared" si="157"/>
        <v>-0.16265416666666657</v>
      </c>
      <c r="L287" s="1">
        <f t="shared" si="157"/>
        <v>-0.1596500000000001</v>
      </c>
      <c r="M287" s="1">
        <f t="shared" si="157"/>
        <v>-0.15364166666666648</v>
      </c>
      <c r="N287" s="1">
        <f t="shared" si="157"/>
        <v>-0.14763333333333309</v>
      </c>
      <c r="O287" s="1">
        <f t="shared" si="157"/>
        <v>-0.13561666666666675</v>
      </c>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row>
    <row r="288" spans="1:49" s="17" customFormat="1">
      <c r="A288" s="17" t="s">
        <v>6</v>
      </c>
      <c r="B288" s="16">
        <f t="shared" ref="B288:O288" si="158">B287/$B$3</f>
        <v>-2.1458333333333295</v>
      </c>
      <c r="C288" s="16">
        <f t="shared" si="158"/>
        <v>-1.9634375000000028</v>
      </c>
      <c r="D288" s="16">
        <f t="shared" si="158"/>
        <v>-1.8722395833333285</v>
      </c>
      <c r="E288" s="16">
        <f t="shared" si="158"/>
        <v>-1.7810416666666691</v>
      </c>
      <c r="F288" s="16">
        <f t="shared" si="158"/>
        <v>-1.5986458333333278</v>
      </c>
      <c r="G288" s="16">
        <f t="shared" si="158"/>
        <v>-1.4162500000000013</v>
      </c>
      <c r="H288" s="16">
        <f t="shared" si="158"/>
        <v>-1.0514583333333336</v>
      </c>
      <c r="I288" s="16">
        <f t="shared" si="158"/>
        <v>-5.7222222222222223</v>
      </c>
      <c r="J288" s="16">
        <f t="shared" si="158"/>
        <v>-5.5219444444444425</v>
      </c>
      <c r="K288" s="16">
        <f t="shared" si="158"/>
        <v>-5.4218055555555527</v>
      </c>
      <c r="L288" s="16">
        <f t="shared" si="158"/>
        <v>-5.3216666666666699</v>
      </c>
      <c r="M288" s="16">
        <f t="shared" si="158"/>
        <v>-5.121388888888883</v>
      </c>
      <c r="N288" s="16">
        <f t="shared" si="158"/>
        <v>-4.9211111111111032</v>
      </c>
      <c r="O288" s="16">
        <f t="shared" si="158"/>
        <v>-4.5205555555555588</v>
      </c>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row>
    <row r="289" spans="1:49" s="17" customFormat="1">
      <c r="A289" s="17" t="s">
        <v>13</v>
      </c>
      <c r="B289" s="18">
        <f>B280/B284*100</f>
        <v>94.117647058823522</v>
      </c>
      <c r="C289" s="18">
        <f t="shared" ref="C289:O289" si="159">C280/C284*100</f>
        <v>94.590600059119126</v>
      </c>
      <c r="D289" s="18">
        <f t="shared" si="159"/>
        <v>94.828863535338584</v>
      </c>
      <c r="E289" s="18">
        <f t="shared" si="159"/>
        <v>95.068330362448009</v>
      </c>
      <c r="F289" s="18">
        <f t="shared" si="159"/>
        <v>95.550910719617804</v>
      </c>
      <c r="G289" s="18">
        <f t="shared" si="159"/>
        <v>96.038415366146452</v>
      </c>
      <c r="H289" s="18">
        <f t="shared" si="159"/>
        <v>97.028502122498466</v>
      </c>
      <c r="I289" s="18">
        <f t="shared" si="159"/>
        <v>85.714285714285708</v>
      </c>
      <c r="J289" s="18">
        <f t="shared" si="159"/>
        <v>86.14501076812634</v>
      </c>
      <c r="K289" s="18">
        <f t="shared" si="159"/>
        <v>86.362000719683351</v>
      </c>
      <c r="L289" s="18">
        <f t="shared" si="159"/>
        <v>86.580086580086572</v>
      </c>
      <c r="M289" s="18">
        <f t="shared" si="159"/>
        <v>87.019579405366215</v>
      </c>
      <c r="N289" s="18">
        <f t="shared" si="159"/>
        <v>87.463556851311964</v>
      </c>
      <c r="O289" s="18">
        <f t="shared" si="159"/>
        <v>88.365243004418247</v>
      </c>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row>
    <row r="291" spans="1:49">
      <c r="A291" s="2" t="s">
        <v>284</v>
      </c>
    </row>
    <row r="292" spans="1:49">
      <c r="A292" s="7" t="s">
        <v>266</v>
      </c>
      <c r="B292" s="2" t="s">
        <v>74</v>
      </c>
      <c r="C292" s="2" t="s">
        <v>74</v>
      </c>
      <c r="D292" s="2" t="s">
        <v>74</v>
      </c>
      <c r="E292" s="2" t="s">
        <v>74</v>
      </c>
      <c r="F292" s="2" t="s">
        <v>74</v>
      </c>
      <c r="G292" s="2" t="s">
        <v>74</v>
      </c>
      <c r="H292" s="2" t="s">
        <v>74</v>
      </c>
      <c r="I292" s="2" t="s">
        <v>75</v>
      </c>
      <c r="J292" s="2" t="s">
        <v>75</v>
      </c>
      <c r="K292" s="2" t="s">
        <v>75</v>
      </c>
      <c r="L292" s="2" t="s">
        <v>75</v>
      </c>
      <c r="M292" s="2" t="s">
        <v>75</v>
      </c>
      <c r="N292" s="2" t="s">
        <v>75</v>
      </c>
      <c r="O292" s="2" t="s">
        <v>75</v>
      </c>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c r="A293" s="7" t="s">
        <v>267</v>
      </c>
      <c r="B293" s="2" t="s">
        <v>74</v>
      </c>
      <c r="C293" s="2" t="s">
        <v>74</v>
      </c>
      <c r="D293" s="2" t="s">
        <v>74</v>
      </c>
      <c r="E293" s="2" t="s">
        <v>74</v>
      </c>
      <c r="F293" s="2" t="s">
        <v>74</v>
      </c>
      <c r="G293" s="2" t="s">
        <v>74</v>
      </c>
      <c r="H293" s="2" t="s">
        <v>74</v>
      </c>
      <c r="I293" s="2" t="s">
        <v>75</v>
      </c>
      <c r="J293" s="2" t="s">
        <v>75</v>
      </c>
      <c r="K293" s="2" t="s">
        <v>75</v>
      </c>
      <c r="L293" s="2" t="s">
        <v>75</v>
      </c>
      <c r="M293" s="2" t="s">
        <v>75</v>
      </c>
      <c r="N293" s="2" t="s">
        <v>75</v>
      </c>
      <c r="O293" s="2" t="s">
        <v>75</v>
      </c>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c r="A294" s="7" t="s">
        <v>260</v>
      </c>
      <c r="B294" s="14">
        <f t="shared" ref="B294:H295" si="160">INDEX(SystemParamValues,MATCH("BasicRate",ParamNames,0),MATCH($B$2,SystemNames,0))</f>
        <v>0.2</v>
      </c>
      <c r="C294" s="14">
        <f t="shared" si="160"/>
        <v>0.2</v>
      </c>
      <c r="D294" s="14">
        <f t="shared" si="160"/>
        <v>0.2</v>
      </c>
      <c r="E294" s="14">
        <f t="shared" si="160"/>
        <v>0.2</v>
      </c>
      <c r="F294" s="14">
        <f t="shared" si="160"/>
        <v>0.2</v>
      </c>
      <c r="G294" s="14">
        <f t="shared" si="160"/>
        <v>0.2</v>
      </c>
      <c r="H294" s="14">
        <f t="shared" si="160"/>
        <v>0.2</v>
      </c>
      <c r="I294" s="14">
        <f t="shared" ref="I294:O295" si="161">INDEX(SystemParamValues,MATCH("HigherRate",ParamNames,0),MATCH($B$2,SystemNames,0))</f>
        <v>0.4</v>
      </c>
      <c r="J294" s="14">
        <f t="shared" si="161"/>
        <v>0.4</v>
      </c>
      <c r="K294" s="14">
        <f t="shared" si="161"/>
        <v>0.4</v>
      </c>
      <c r="L294" s="14">
        <f t="shared" si="161"/>
        <v>0.4</v>
      </c>
      <c r="M294" s="14">
        <f t="shared" si="161"/>
        <v>0.4</v>
      </c>
      <c r="N294" s="14">
        <f t="shared" si="161"/>
        <v>0.4</v>
      </c>
      <c r="O294" s="14">
        <f t="shared" si="161"/>
        <v>0.4</v>
      </c>
      <c r="R294" s="7"/>
      <c r="Z294" s="7"/>
      <c r="AH294" s="7"/>
      <c r="AP294" s="7"/>
    </row>
    <row r="295" spans="1:49">
      <c r="A295" s="7" t="s">
        <v>10</v>
      </c>
      <c r="B295" s="14">
        <f t="shared" si="160"/>
        <v>0.2</v>
      </c>
      <c r="C295" s="14">
        <f t="shared" si="160"/>
        <v>0.2</v>
      </c>
      <c r="D295" s="14">
        <f t="shared" si="160"/>
        <v>0.2</v>
      </c>
      <c r="E295" s="14">
        <f t="shared" si="160"/>
        <v>0.2</v>
      </c>
      <c r="F295" s="14">
        <f t="shared" si="160"/>
        <v>0.2</v>
      </c>
      <c r="G295" s="14">
        <f t="shared" si="160"/>
        <v>0.2</v>
      </c>
      <c r="H295" s="14">
        <f t="shared" si="160"/>
        <v>0.2</v>
      </c>
      <c r="I295" s="14">
        <f t="shared" si="161"/>
        <v>0.4</v>
      </c>
      <c r="J295" s="14">
        <f t="shared" si="161"/>
        <v>0.4</v>
      </c>
      <c r="K295" s="14">
        <f t="shared" si="161"/>
        <v>0.4</v>
      </c>
      <c r="L295" s="14">
        <f t="shared" si="161"/>
        <v>0.4</v>
      </c>
      <c r="M295" s="14">
        <f t="shared" si="161"/>
        <v>0.4</v>
      </c>
      <c r="N295" s="14">
        <f t="shared" si="161"/>
        <v>0.4</v>
      </c>
      <c r="O295" s="14">
        <f t="shared" si="161"/>
        <v>0.4</v>
      </c>
    </row>
    <row r="296" spans="1:49">
      <c r="A296" s="7" t="s">
        <v>181</v>
      </c>
      <c r="B296" s="13">
        <v>0</v>
      </c>
      <c r="C296" s="13">
        <v>5.0000000000000001E-3</v>
      </c>
      <c r="D296" s="13">
        <v>7.4999999999999997E-3</v>
      </c>
      <c r="E296" s="13">
        <v>0.01</v>
      </c>
      <c r="F296" s="13">
        <v>1.4999999999999999E-2</v>
      </c>
      <c r="G296" s="13">
        <v>0.02</v>
      </c>
      <c r="H296" s="13">
        <v>0.03</v>
      </c>
      <c r="I296" s="13">
        <v>0</v>
      </c>
      <c r="J296" s="13">
        <v>5.0000000000000001E-3</v>
      </c>
      <c r="K296" s="13">
        <v>7.4999999999999997E-3</v>
      </c>
      <c r="L296" s="13">
        <v>0.01</v>
      </c>
      <c r="M296" s="13">
        <v>1.4999999999999999E-2</v>
      </c>
      <c r="N296" s="13">
        <v>0.02</v>
      </c>
      <c r="O296" s="13">
        <v>0.03</v>
      </c>
    </row>
    <row r="297" spans="1:49">
      <c r="A297" s="7" t="s">
        <v>3</v>
      </c>
      <c r="B297" s="14">
        <v>10</v>
      </c>
      <c r="C297" s="14">
        <v>10</v>
      </c>
      <c r="D297" s="14">
        <v>10</v>
      </c>
      <c r="E297" s="14">
        <v>10</v>
      </c>
      <c r="F297" s="14">
        <v>10</v>
      </c>
      <c r="G297" s="14">
        <v>10</v>
      </c>
      <c r="H297" s="14">
        <v>10</v>
      </c>
      <c r="I297" s="14">
        <v>10</v>
      </c>
      <c r="J297" s="14">
        <v>10</v>
      </c>
      <c r="K297" s="14">
        <v>10</v>
      </c>
      <c r="L297" s="14">
        <v>10</v>
      </c>
      <c r="M297" s="14">
        <v>10</v>
      </c>
      <c r="N297" s="14">
        <v>10</v>
      </c>
      <c r="O297" s="14">
        <v>10</v>
      </c>
    </row>
    <row r="298" spans="1:49">
      <c r="A298" s="7" t="s">
        <v>251</v>
      </c>
      <c r="B298" s="1">
        <f>1</f>
        <v>1</v>
      </c>
      <c r="C298" s="1">
        <f>1</f>
        <v>1</v>
      </c>
      <c r="D298" s="1">
        <f>1</f>
        <v>1</v>
      </c>
      <c r="E298" s="1">
        <f>1</f>
        <v>1</v>
      </c>
      <c r="F298" s="1">
        <f>1</f>
        <v>1</v>
      </c>
      <c r="G298" s="1">
        <f>1</f>
        <v>1</v>
      </c>
      <c r="H298" s="1">
        <f>1</f>
        <v>1</v>
      </c>
      <c r="I298" s="1">
        <f>1</f>
        <v>1</v>
      </c>
      <c r="J298" s="1">
        <f>1</f>
        <v>1</v>
      </c>
      <c r="K298" s="1">
        <f>1</f>
        <v>1</v>
      </c>
      <c r="L298" s="1">
        <f>1</f>
        <v>1</v>
      </c>
      <c r="M298" s="1">
        <f>1</f>
        <v>1</v>
      </c>
      <c r="N298" s="1">
        <f>1</f>
        <v>1</v>
      </c>
      <c r="O298" s="1">
        <f>1</f>
        <v>1</v>
      </c>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row>
    <row r="299" spans="1:49">
      <c r="A299" s="7" t="s">
        <v>250</v>
      </c>
      <c r="B299" s="1">
        <f t="shared" ref="B299:O299" si="162">((1+$B$3)*(1+$B$4))-1</f>
        <v>5.0599999999999978E-2</v>
      </c>
      <c r="C299" s="1">
        <f t="shared" si="162"/>
        <v>5.0599999999999978E-2</v>
      </c>
      <c r="D299" s="1">
        <f t="shared" si="162"/>
        <v>5.0599999999999978E-2</v>
      </c>
      <c r="E299" s="1">
        <f t="shared" si="162"/>
        <v>5.0599999999999978E-2</v>
      </c>
      <c r="F299" s="1">
        <f t="shared" si="162"/>
        <v>5.0599999999999978E-2</v>
      </c>
      <c r="G299" s="1">
        <f t="shared" si="162"/>
        <v>5.0599999999999978E-2</v>
      </c>
      <c r="H299" s="1">
        <f t="shared" si="162"/>
        <v>5.0599999999999978E-2</v>
      </c>
      <c r="I299" s="1">
        <f t="shared" si="162"/>
        <v>5.0599999999999978E-2</v>
      </c>
      <c r="J299" s="1">
        <f t="shared" si="162"/>
        <v>5.0599999999999978E-2</v>
      </c>
      <c r="K299" s="1">
        <f t="shared" si="162"/>
        <v>5.0599999999999978E-2</v>
      </c>
      <c r="L299" s="1">
        <f t="shared" si="162"/>
        <v>5.0599999999999978E-2</v>
      </c>
      <c r="M299" s="1">
        <f t="shared" si="162"/>
        <v>5.0599999999999978E-2</v>
      </c>
      <c r="N299" s="1">
        <f t="shared" si="162"/>
        <v>5.0599999999999978E-2</v>
      </c>
      <c r="O299" s="1">
        <f t="shared" si="162"/>
        <v>5.0599999999999978E-2</v>
      </c>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row>
    <row r="300" spans="1:49">
      <c r="A300" s="7" t="s">
        <v>254</v>
      </c>
      <c r="B300" s="1">
        <f t="shared" ref="B300:O300" si="163">B298*((1+B299)^B297)</f>
        <v>1.6382265673600411</v>
      </c>
      <c r="C300" s="1">
        <f t="shared" si="163"/>
        <v>1.6382265673600411</v>
      </c>
      <c r="D300" s="1">
        <f t="shared" si="163"/>
        <v>1.6382265673600411</v>
      </c>
      <c r="E300" s="1">
        <f t="shared" si="163"/>
        <v>1.6382265673600411</v>
      </c>
      <c r="F300" s="1">
        <f t="shared" si="163"/>
        <v>1.6382265673600411</v>
      </c>
      <c r="G300" s="1">
        <f t="shared" si="163"/>
        <v>1.6382265673600411</v>
      </c>
      <c r="H300" s="1">
        <f t="shared" si="163"/>
        <v>1.6382265673600411</v>
      </c>
      <c r="I300" s="1">
        <f t="shared" si="163"/>
        <v>1.6382265673600411</v>
      </c>
      <c r="J300" s="1">
        <f t="shared" si="163"/>
        <v>1.6382265673600411</v>
      </c>
      <c r="K300" s="1">
        <f t="shared" si="163"/>
        <v>1.6382265673600411</v>
      </c>
      <c r="L300" s="1">
        <f t="shared" si="163"/>
        <v>1.6382265673600411</v>
      </c>
      <c r="M300" s="1">
        <f t="shared" si="163"/>
        <v>1.6382265673600411</v>
      </c>
      <c r="N300" s="1">
        <f t="shared" si="163"/>
        <v>1.6382265673600411</v>
      </c>
      <c r="O300" s="1">
        <f t="shared" si="163"/>
        <v>1.6382265673600411</v>
      </c>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row>
    <row r="301" spans="1:49">
      <c r="A301" s="7" t="s">
        <v>258</v>
      </c>
      <c r="B301" s="1">
        <f t="shared" ref="B301:O301" si="164">B300</f>
        <v>1.6382265673600411</v>
      </c>
      <c r="C301" s="1">
        <f t="shared" si="164"/>
        <v>1.6382265673600411</v>
      </c>
      <c r="D301" s="1">
        <f t="shared" si="164"/>
        <v>1.6382265673600411</v>
      </c>
      <c r="E301" s="1">
        <f t="shared" si="164"/>
        <v>1.6382265673600411</v>
      </c>
      <c r="F301" s="1">
        <f t="shared" si="164"/>
        <v>1.6382265673600411</v>
      </c>
      <c r="G301" s="1">
        <f t="shared" si="164"/>
        <v>1.6382265673600411</v>
      </c>
      <c r="H301" s="1">
        <f t="shared" si="164"/>
        <v>1.6382265673600411</v>
      </c>
      <c r="I301" s="1">
        <f t="shared" si="164"/>
        <v>1.6382265673600411</v>
      </c>
      <c r="J301" s="1">
        <f t="shared" si="164"/>
        <v>1.6382265673600411</v>
      </c>
      <c r="K301" s="1">
        <f t="shared" si="164"/>
        <v>1.6382265673600411</v>
      </c>
      <c r="L301" s="1">
        <f t="shared" si="164"/>
        <v>1.6382265673600411</v>
      </c>
      <c r="M301" s="1">
        <f t="shared" si="164"/>
        <v>1.6382265673600411</v>
      </c>
      <c r="N301" s="1">
        <f t="shared" si="164"/>
        <v>1.6382265673600411</v>
      </c>
      <c r="O301" s="1">
        <f t="shared" si="164"/>
        <v>1.6382265673600411</v>
      </c>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row>
    <row r="302" spans="1:49">
      <c r="A302" s="7" t="s">
        <v>253</v>
      </c>
      <c r="B302" s="1">
        <f t="shared" ref="B302:O302" si="165">1/(1-B294)</f>
        <v>1.25</v>
      </c>
      <c r="C302" s="1">
        <f t="shared" si="165"/>
        <v>1.25</v>
      </c>
      <c r="D302" s="1">
        <f t="shared" si="165"/>
        <v>1.25</v>
      </c>
      <c r="E302" s="1">
        <f t="shared" si="165"/>
        <v>1.25</v>
      </c>
      <c r="F302" s="1">
        <f t="shared" si="165"/>
        <v>1.25</v>
      </c>
      <c r="G302" s="1">
        <f t="shared" si="165"/>
        <v>1.25</v>
      </c>
      <c r="H302" s="1">
        <f t="shared" si="165"/>
        <v>1.25</v>
      </c>
      <c r="I302" s="1">
        <f t="shared" si="165"/>
        <v>1.6666666666666667</v>
      </c>
      <c r="J302" s="1">
        <f t="shared" si="165"/>
        <v>1.6666666666666667</v>
      </c>
      <c r="K302" s="1">
        <f t="shared" si="165"/>
        <v>1.6666666666666667</v>
      </c>
      <c r="L302" s="1">
        <f t="shared" si="165"/>
        <v>1.6666666666666667</v>
      </c>
      <c r="M302" s="1">
        <f t="shared" si="165"/>
        <v>1.6666666666666667</v>
      </c>
      <c r="N302" s="1">
        <f t="shared" si="165"/>
        <v>1.6666666666666667</v>
      </c>
      <c r="O302" s="1">
        <f t="shared" si="165"/>
        <v>1.6666666666666667</v>
      </c>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row>
    <row r="303" spans="1:49">
      <c r="A303" s="7" t="s">
        <v>11</v>
      </c>
      <c r="B303" s="1">
        <f t="shared" ref="B303:O303" si="166">((1+$B$3)*(1+$B$4)*(1-B296))-1</f>
        <v>5.0599999999999978E-2</v>
      </c>
      <c r="C303" s="1">
        <f t="shared" si="166"/>
        <v>4.5347000000000026E-2</v>
      </c>
      <c r="D303" s="1">
        <f t="shared" si="166"/>
        <v>4.2720499999999939E-2</v>
      </c>
      <c r="E303" s="1">
        <f t="shared" si="166"/>
        <v>4.0094000000000074E-2</v>
      </c>
      <c r="F303" s="1">
        <f t="shared" si="166"/>
        <v>3.48409999999999E-2</v>
      </c>
      <c r="G303" s="1">
        <f t="shared" si="166"/>
        <v>2.9587999999999948E-2</v>
      </c>
      <c r="H303" s="1">
        <f t="shared" si="166"/>
        <v>1.9082000000000043E-2</v>
      </c>
      <c r="I303" s="1">
        <f t="shared" si="166"/>
        <v>5.0599999999999978E-2</v>
      </c>
      <c r="J303" s="1">
        <f t="shared" si="166"/>
        <v>4.5347000000000026E-2</v>
      </c>
      <c r="K303" s="1">
        <f t="shared" si="166"/>
        <v>4.2720499999999939E-2</v>
      </c>
      <c r="L303" s="1">
        <f t="shared" si="166"/>
        <v>4.0094000000000074E-2</v>
      </c>
      <c r="M303" s="1">
        <f t="shared" si="166"/>
        <v>3.48409999999999E-2</v>
      </c>
      <c r="N303" s="1">
        <f t="shared" si="166"/>
        <v>2.9587999999999948E-2</v>
      </c>
      <c r="O303" s="1">
        <f t="shared" si="166"/>
        <v>1.9082000000000043E-2</v>
      </c>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row>
    <row r="304" spans="1:49">
      <c r="A304" s="7" t="s">
        <v>255</v>
      </c>
      <c r="B304" s="1">
        <f t="shared" ref="B304:O304" si="167">B302*((1+B303)^(B297))</f>
        <v>2.0477832092000514</v>
      </c>
      <c r="C304" s="1">
        <f t="shared" si="167"/>
        <v>1.9476673552678803</v>
      </c>
      <c r="D304" s="1">
        <f t="shared" si="167"/>
        <v>1.8992805992196287</v>
      </c>
      <c r="E304" s="1">
        <f t="shared" si="167"/>
        <v>1.8519784279045337</v>
      </c>
      <c r="F304" s="1">
        <f t="shared" si="167"/>
        <v>1.7605415640964059</v>
      </c>
      <c r="G304" s="1">
        <f t="shared" si="167"/>
        <v>1.6731879746382747</v>
      </c>
      <c r="H304" s="1">
        <f t="shared" si="167"/>
        <v>1.5100847451144439</v>
      </c>
      <c r="I304" s="1">
        <f t="shared" si="167"/>
        <v>2.7303776122667354</v>
      </c>
      <c r="J304" s="1">
        <f t="shared" si="167"/>
        <v>2.5968898070238406</v>
      </c>
      <c r="K304" s="1">
        <f t="shared" si="167"/>
        <v>2.5323741322928384</v>
      </c>
      <c r="L304" s="1">
        <f t="shared" si="167"/>
        <v>2.4693045705393786</v>
      </c>
      <c r="M304" s="1">
        <f t="shared" si="167"/>
        <v>2.3473887521285413</v>
      </c>
      <c r="N304" s="1">
        <f t="shared" si="167"/>
        <v>2.2309172995176998</v>
      </c>
      <c r="O304" s="1">
        <f t="shared" si="167"/>
        <v>2.0134463268192588</v>
      </c>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row>
    <row r="305" spans="1:49">
      <c r="A305" s="7" t="s">
        <v>259</v>
      </c>
      <c r="B305" s="1">
        <f t="shared" ref="B305:O305" si="168">B304*(1-B295*(1-$B$8))</f>
        <v>1.7406157278200436</v>
      </c>
      <c r="C305" s="1">
        <f t="shared" si="168"/>
        <v>1.6555172519776982</v>
      </c>
      <c r="D305" s="1">
        <f t="shared" si="168"/>
        <v>1.6143885093366843</v>
      </c>
      <c r="E305" s="1">
        <f t="shared" si="168"/>
        <v>1.5741816637188537</v>
      </c>
      <c r="F305" s="1">
        <f t="shared" si="168"/>
        <v>1.496460329481945</v>
      </c>
      <c r="G305" s="1">
        <f t="shared" si="168"/>
        <v>1.4222097784425334</v>
      </c>
      <c r="H305" s="1">
        <f t="shared" si="168"/>
        <v>1.2835720333472773</v>
      </c>
      <c r="I305" s="1">
        <f t="shared" si="168"/>
        <v>1.9112643285867146</v>
      </c>
      <c r="J305" s="1">
        <f t="shared" si="168"/>
        <v>1.8178228649166883</v>
      </c>
      <c r="K305" s="1">
        <f t="shared" si="168"/>
        <v>1.7726618926049866</v>
      </c>
      <c r="L305" s="1">
        <f t="shared" si="168"/>
        <v>1.7285131993775649</v>
      </c>
      <c r="M305" s="1">
        <f t="shared" si="168"/>
        <v>1.6431721264899788</v>
      </c>
      <c r="N305" s="1">
        <f t="shared" si="168"/>
        <v>1.5616421096623898</v>
      </c>
      <c r="O305" s="1">
        <f t="shared" si="168"/>
        <v>1.4094124287734811</v>
      </c>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row>
    <row r="306" spans="1:49">
      <c r="A306" s="7" t="s">
        <v>256</v>
      </c>
      <c r="B306" s="1">
        <f t="shared" ref="B306:O306" si="169">B305/((1+$B$4)^B297)</f>
        <v>1.4279111530531288</v>
      </c>
      <c r="C306" s="1">
        <f t="shared" si="169"/>
        <v>1.3581007630738937</v>
      </c>
      <c r="D306" s="1">
        <f t="shared" si="169"/>
        <v>1.3243608689723352</v>
      </c>
      <c r="E306" s="1">
        <f t="shared" si="169"/>
        <v>1.291377251526405</v>
      </c>
      <c r="F306" s="1">
        <f t="shared" si="169"/>
        <v>1.2276186871211283</v>
      </c>
      <c r="G306" s="1">
        <f t="shared" si="169"/>
        <v>1.1667073738111535</v>
      </c>
      <c r="H306" s="1">
        <f t="shared" si="169"/>
        <v>1.052976135323735</v>
      </c>
      <c r="I306" s="1">
        <f t="shared" si="169"/>
        <v>1.5679024425681414</v>
      </c>
      <c r="J306" s="1">
        <f t="shared" si="169"/>
        <v>1.4912478967085894</v>
      </c>
      <c r="K306" s="1">
        <f t="shared" si="169"/>
        <v>1.454200169851976</v>
      </c>
      <c r="L306" s="1">
        <f t="shared" si="169"/>
        <v>1.4179828644211507</v>
      </c>
      <c r="M306" s="1">
        <f t="shared" si="169"/>
        <v>1.3479734603682978</v>
      </c>
      <c r="N306" s="1">
        <f t="shared" si="169"/>
        <v>1.2810904496749922</v>
      </c>
      <c r="O306" s="1">
        <f t="shared" si="169"/>
        <v>1.1562090897672386</v>
      </c>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row>
    <row r="307" spans="1:49">
      <c r="A307" s="7" t="s">
        <v>12</v>
      </c>
      <c r="B307" s="1">
        <f t="shared" ref="B307:O307" si="170">B306^(1/B297)-1</f>
        <v>3.6263302380849405E-2</v>
      </c>
      <c r="C307" s="1">
        <f t="shared" si="170"/>
        <v>3.1081985868945283E-2</v>
      </c>
      <c r="D307" s="1">
        <f t="shared" si="170"/>
        <v>2.8491327612993222E-2</v>
      </c>
      <c r="E307" s="1">
        <f t="shared" si="170"/>
        <v>2.5900669357041162E-2</v>
      </c>
      <c r="F307" s="1">
        <f t="shared" si="170"/>
        <v>2.0719352845136596E-2</v>
      </c>
      <c r="G307" s="1">
        <f t="shared" si="170"/>
        <v>1.5538036333232474E-2</v>
      </c>
      <c r="H307" s="1">
        <f t="shared" si="170"/>
        <v>5.1754033094242313E-3</v>
      </c>
      <c r="I307" s="1">
        <f t="shared" si="170"/>
        <v>4.6000527792422918E-2</v>
      </c>
      <c r="J307" s="1">
        <f t="shared" si="170"/>
        <v>4.0770525153460913E-2</v>
      </c>
      <c r="K307" s="1">
        <f t="shared" si="170"/>
        <v>3.815552383397991E-2</v>
      </c>
      <c r="L307" s="1">
        <f t="shared" si="170"/>
        <v>3.5540522514498907E-2</v>
      </c>
      <c r="M307" s="1">
        <f t="shared" si="170"/>
        <v>3.0310519875536457E-2</v>
      </c>
      <c r="N307" s="1">
        <f t="shared" si="170"/>
        <v>2.5080517236574451E-2</v>
      </c>
      <c r="O307" s="1">
        <f t="shared" si="170"/>
        <v>1.462051195865044E-2</v>
      </c>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row>
    <row r="308" spans="1:49">
      <c r="A308" s="7" t="s">
        <v>5</v>
      </c>
      <c r="B308" s="1">
        <f t="shared" ref="B308:O308" si="171">$B$3-B307</f>
        <v>-6.2633023808494059E-3</v>
      </c>
      <c r="C308" s="1">
        <f t="shared" si="171"/>
        <v>-1.0819858689452844E-3</v>
      </c>
      <c r="D308" s="1">
        <f t="shared" si="171"/>
        <v>1.5086723870067764E-3</v>
      </c>
      <c r="E308" s="1">
        <f t="shared" si="171"/>
        <v>4.0993306429588372E-3</v>
      </c>
      <c r="F308" s="1">
        <f t="shared" si="171"/>
        <v>9.2806471548634029E-3</v>
      </c>
      <c r="G308" s="1">
        <f t="shared" si="171"/>
        <v>1.4461963666767524E-2</v>
      </c>
      <c r="H308" s="1">
        <f t="shared" si="171"/>
        <v>2.4824596690575768E-2</v>
      </c>
      <c r="I308" s="1">
        <f t="shared" si="171"/>
        <v>-1.6000527792422919E-2</v>
      </c>
      <c r="J308" s="1">
        <f t="shared" si="171"/>
        <v>-1.0770525153460914E-2</v>
      </c>
      <c r="K308" s="1">
        <f t="shared" si="171"/>
        <v>-8.1555238339799108E-3</v>
      </c>
      <c r="L308" s="1">
        <f t="shared" si="171"/>
        <v>-5.5405225144989079E-3</v>
      </c>
      <c r="M308" s="1">
        <f t="shared" si="171"/>
        <v>-3.1051987553645799E-4</v>
      </c>
      <c r="N308" s="1">
        <f t="shared" si="171"/>
        <v>4.9194827634255478E-3</v>
      </c>
      <c r="O308" s="1">
        <f t="shared" si="171"/>
        <v>1.5379488041349559E-2</v>
      </c>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row>
    <row r="309" spans="1:49" s="17" customFormat="1">
      <c r="A309" s="17" t="s">
        <v>6</v>
      </c>
      <c r="B309" s="16">
        <f t="shared" ref="B309:O309" si="172">B308/$B$3</f>
        <v>-0.20877674602831353</v>
      </c>
      <c r="C309" s="16">
        <f t="shared" si="172"/>
        <v>-3.6066195631509479E-2</v>
      </c>
      <c r="D309" s="16">
        <f t="shared" si="172"/>
        <v>5.0289079566892547E-2</v>
      </c>
      <c r="E309" s="16">
        <f t="shared" si="172"/>
        <v>0.13664435476529457</v>
      </c>
      <c r="F309" s="16">
        <f t="shared" si="172"/>
        <v>0.30935490516211345</v>
      </c>
      <c r="G309" s="16">
        <f t="shared" si="172"/>
        <v>0.4820654555589175</v>
      </c>
      <c r="H309" s="16">
        <f t="shared" si="172"/>
        <v>0.82748655635252566</v>
      </c>
      <c r="I309" s="16">
        <f t="shared" si="172"/>
        <v>-0.53335092641409731</v>
      </c>
      <c r="J309" s="16">
        <f t="shared" si="172"/>
        <v>-0.35901750511536379</v>
      </c>
      <c r="K309" s="16">
        <f t="shared" si="172"/>
        <v>-0.27185079446599703</v>
      </c>
      <c r="L309" s="16">
        <f t="shared" si="172"/>
        <v>-0.18468408381663026</v>
      </c>
      <c r="M309" s="16">
        <f t="shared" si="172"/>
        <v>-1.0350662517881934E-2</v>
      </c>
      <c r="N309" s="16">
        <f t="shared" si="172"/>
        <v>0.16398275878085161</v>
      </c>
      <c r="O309" s="16">
        <f t="shared" si="172"/>
        <v>0.51264960137831872</v>
      </c>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row>
    <row r="310" spans="1:49" s="17" customFormat="1">
      <c r="A310" s="17" t="s">
        <v>13</v>
      </c>
      <c r="B310" s="18">
        <f>B301/B305*100</f>
        <v>94.117647058823536</v>
      </c>
      <c r="C310" s="18">
        <f t="shared" ref="C310:O310" si="173">C301/C305*100</f>
        <v>98.955572066856973</v>
      </c>
      <c r="D310" s="18">
        <f t="shared" si="173"/>
        <v>101.4765998324128</v>
      </c>
      <c r="E310" s="18">
        <f t="shared" si="173"/>
        <v>104.06845697147098</v>
      </c>
      <c r="F310" s="18">
        <f t="shared" si="173"/>
        <v>109.47343775742948</v>
      </c>
      <c r="G310" s="18">
        <f t="shared" si="173"/>
        <v>115.18881336577986</v>
      </c>
      <c r="H310" s="18">
        <f t="shared" si="173"/>
        <v>127.63027900256611</v>
      </c>
      <c r="I310" s="18">
        <f t="shared" si="173"/>
        <v>85.714285714285722</v>
      </c>
      <c r="J310" s="18">
        <f t="shared" si="173"/>
        <v>90.120253132316165</v>
      </c>
      <c r="K310" s="18">
        <f t="shared" si="173"/>
        <v>92.416189133090228</v>
      </c>
      <c r="L310" s="18">
        <f t="shared" si="173"/>
        <v>94.776630456161058</v>
      </c>
      <c r="M310" s="18">
        <f t="shared" si="173"/>
        <v>99.699023671944715</v>
      </c>
      <c r="N310" s="18">
        <f t="shared" si="173"/>
        <v>104.90409788669237</v>
      </c>
      <c r="O310" s="18">
        <f t="shared" si="173"/>
        <v>116.234718377337</v>
      </c>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row>
    <row r="312" spans="1:49">
      <c r="A312" s="2" t="s">
        <v>285</v>
      </c>
    </row>
    <row r="313" spans="1:49">
      <c r="A313" s="7" t="s">
        <v>266</v>
      </c>
      <c r="B313" s="2" t="s">
        <v>74</v>
      </c>
      <c r="C313" s="2" t="s">
        <v>74</v>
      </c>
      <c r="D313" s="2" t="s">
        <v>74</v>
      </c>
      <c r="E313" s="2" t="s">
        <v>74</v>
      </c>
      <c r="F313" s="2" t="s">
        <v>74</v>
      </c>
      <c r="G313" s="2" t="s">
        <v>74</v>
      </c>
      <c r="H313" s="2" t="s">
        <v>74</v>
      </c>
      <c r="I313" s="2" t="s">
        <v>75</v>
      </c>
      <c r="J313" s="2" t="s">
        <v>75</v>
      </c>
      <c r="K313" s="2" t="s">
        <v>75</v>
      </c>
      <c r="L313" s="2" t="s">
        <v>75</v>
      </c>
      <c r="M313" s="2" t="s">
        <v>75</v>
      </c>
      <c r="N313" s="2" t="s">
        <v>75</v>
      </c>
      <c r="O313" s="2" t="s">
        <v>75</v>
      </c>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c r="A314" s="7" t="s">
        <v>267</v>
      </c>
      <c r="B314" s="2" t="s">
        <v>74</v>
      </c>
      <c r="C314" s="2" t="s">
        <v>74</v>
      </c>
      <c r="D314" s="2" t="s">
        <v>74</v>
      </c>
      <c r="E314" s="2" t="s">
        <v>74</v>
      </c>
      <c r="F314" s="2" t="s">
        <v>74</v>
      </c>
      <c r="G314" s="2" t="s">
        <v>74</v>
      </c>
      <c r="H314" s="2" t="s">
        <v>74</v>
      </c>
      <c r="I314" s="2" t="s">
        <v>75</v>
      </c>
      <c r="J314" s="2" t="s">
        <v>75</v>
      </c>
      <c r="K314" s="2" t="s">
        <v>75</v>
      </c>
      <c r="L314" s="2" t="s">
        <v>75</v>
      </c>
      <c r="M314" s="2" t="s">
        <v>75</v>
      </c>
      <c r="N314" s="2" t="s">
        <v>75</v>
      </c>
      <c r="O314" s="2" t="s">
        <v>75</v>
      </c>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c r="A315" s="7" t="s">
        <v>260</v>
      </c>
      <c r="B315" s="14">
        <f t="shared" ref="B315:H316" si="174">INDEX(SystemParamValues,MATCH("BasicRate",ParamNames,0),MATCH($B$2,SystemNames,0))</f>
        <v>0.2</v>
      </c>
      <c r="C315" s="14">
        <f t="shared" si="174"/>
        <v>0.2</v>
      </c>
      <c r="D315" s="14">
        <f t="shared" si="174"/>
        <v>0.2</v>
      </c>
      <c r="E315" s="14">
        <f t="shared" si="174"/>
        <v>0.2</v>
      </c>
      <c r="F315" s="14">
        <f t="shared" si="174"/>
        <v>0.2</v>
      </c>
      <c r="G315" s="14">
        <f t="shared" si="174"/>
        <v>0.2</v>
      </c>
      <c r="H315" s="14">
        <f t="shared" si="174"/>
        <v>0.2</v>
      </c>
      <c r="I315" s="14">
        <f t="shared" ref="I315:O316" si="175">INDEX(SystemParamValues,MATCH("HigherRate",ParamNames,0),MATCH($B$2,SystemNames,0))</f>
        <v>0.4</v>
      </c>
      <c r="J315" s="14">
        <f t="shared" si="175"/>
        <v>0.4</v>
      </c>
      <c r="K315" s="14">
        <f t="shared" si="175"/>
        <v>0.4</v>
      </c>
      <c r="L315" s="14">
        <f t="shared" si="175"/>
        <v>0.4</v>
      </c>
      <c r="M315" s="14">
        <f t="shared" si="175"/>
        <v>0.4</v>
      </c>
      <c r="N315" s="14">
        <f t="shared" si="175"/>
        <v>0.4</v>
      </c>
      <c r="O315" s="14">
        <f t="shared" si="175"/>
        <v>0.4</v>
      </c>
      <c r="R315" s="7"/>
      <c r="Z315" s="7"/>
      <c r="AH315" s="7"/>
      <c r="AP315" s="7"/>
    </row>
    <row r="316" spans="1:49">
      <c r="A316" s="7" t="s">
        <v>10</v>
      </c>
      <c r="B316" s="14">
        <f t="shared" si="174"/>
        <v>0.2</v>
      </c>
      <c r="C316" s="14">
        <f t="shared" si="174"/>
        <v>0.2</v>
      </c>
      <c r="D316" s="14">
        <f t="shared" si="174"/>
        <v>0.2</v>
      </c>
      <c r="E316" s="14">
        <f t="shared" si="174"/>
        <v>0.2</v>
      </c>
      <c r="F316" s="14">
        <f t="shared" si="174"/>
        <v>0.2</v>
      </c>
      <c r="G316" s="14">
        <f t="shared" si="174"/>
        <v>0.2</v>
      </c>
      <c r="H316" s="14">
        <f t="shared" si="174"/>
        <v>0.2</v>
      </c>
      <c r="I316" s="14">
        <f t="shared" si="175"/>
        <v>0.4</v>
      </c>
      <c r="J316" s="14">
        <f t="shared" si="175"/>
        <v>0.4</v>
      </c>
      <c r="K316" s="14">
        <f t="shared" si="175"/>
        <v>0.4</v>
      </c>
      <c r="L316" s="14">
        <f t="shared" si="175"/>
        <v>0.4</v>
      </c>
      <c r="M316" s="14">
        <f t="shared" si="175"/>
        <v>0.4</v>
      </c>
      <c r="N316" s="14">
        <f t="shared" si="175"/>
        <v>0.4</v>
      </c>
      <c r="O316" s="14">
        <f t="shared" si="175"/>
        <v>0.4</v>
      </c>
    </row>
    <row r="317" spans="1:49">
      <c r="A317" s="7" t="s">
        <v>181</v>
      </c>
      <c r="B317" s="13">
        <v>0</v>
      </c>
      <c r="C317" s="13">
        <v>5.0000000000000001E-3</v>
      </c>
      <c r="D317" s="13">
        <v>7.4999999999999997E-3</v>
      </c>
      <c r="E317" s="13">
        <v>0.01</v>
      </c>
      <c r="F317" s="13">
        <v>1.4999999999999999E-2</v>
      </c>
      <c r="G317" s="13">
        <v>0.02</v>
      </c>
      <c r="H317" s="13">
        <v>0.03</v>
      </c>
      <c r="I317" s="13">
        <v>0</v>
      </c>
      <c r="J317" s="13">
        <v>5.0000000000000001E-3</v>
      </c>
      <c r="K317" s="13">
        <v>7.4999999999999997E-3</v>
      </c>
      <c r="L317" s="13">
        <v>0.01</v>
      </c>
      <c r="M317" s="13">
        <v>1.4999999999999999E-2</v>
      </c>
      <c r="N317" s="13">
        <v>0.02</v>
      </c>
      <c r="O317" s="13">
        <v>0.03</v>
      </c>
    </row>
    <row r="318" spans="1:49">
      <c r="A318" s="7" t="s">
        <v>3</v>
      </c>
      <c r="B318" s="14">
        <v>25</v>
      </c>
      <c r="C318" s="14">
        <v>25</v>
      </c>
      <c r="D318" s="14">
        <v>25</v>
      </c>
      <c r="E318" s="14">
        <v>25</v>
      </c>
      <c r="F318" s="14">
        <v>25</v>
      </c>
      <c r="G318" s="14">
        <v>25</v>
      </c>
      <c r="H318" s="14">
        <v>25</v>
      </c>
      <c r="I318" s="14">
        <v>25</v>
      </c>
      <c r="J318" s="14">
        <v>25</v>
      </c>
      <c r="K318" s="14">
        <v>25</v>
      </c>
      <c r="L318" s="14">
        <v>25</v>
      </c>
      <c r="M318" s="14">
        <v>25</v>
      </c>
      <c r="N318" s="14">
        <v>25</v>
      </c>
      <c r="O318" s="14">
        <v>25</v>
      </c>
    </row>
    <row r="319" spans="1:49">
      <c r="A319" s="7" t="s">
        <v>251</v>
      </c>
      <c r="B319" s="1">
        <f>1</f>
        <v>1</v>
      </c>
      <c r="C319" s="1">
        <f>1</f>
        <v>1</v>
      </c>
      <c r="D319" s="1">
        <f>1</f>
        <v>1</v>
      </c>
      <c r="E319" s="1">
        <f>1</f>
        <v>1</v>
      </c>
      <c r="F319" s="1">
        <f>1</f>
        <v>1</v>
      </c>
      <c r="G319" s="1">
        <f>1</f>
        <v>1</v>
      </c>
      <c r="H319" s="1">
        <f>1</f>
        <v>1</v>
      </c>
      <c r="I319" s="1">
        <f>1</f>
        <v>1</v>
      </c>
      <c r="J319" s="1">
        <f>1</f>
        <v>1</v>
      </c>
      <c r="K319" s="1">
        <f>1</f>
        <v>1</v>
      </c>
      <c r="L319" s="1">
        <f>1</f>
        <v>1</v>
      </c>
      <c r="M319" s="1">
        <f>1</f>
        <v>1</v>
      </c>
      <c r="N319" s="1">
        <f>1</f>
        <v>1</v>
      </c>
      <c r="O319" s="1">
        <f>1</f>
        <v>1</v>
      </c>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row>
    <row r="320" spans="1:49">
      <c r="A320" s="7" t="s">
        <v>250</v>
      </c>
      <c r="B320" s="1">
        <f t="shared" ref="B320:O320" si="176">((1+$B$3)*(1+$B$4))-1</f>
        <v>5.0599999999999978E-2</v>
      </c>
      <c r="C320" s="1">
        <f t="shared" si="176"/>
        <v>5.0599999999999978E-2</v>
      </c>
      <c r="D320" s="1">
        <f t="shared" si="176"/>
        <v>5.0599999999999978E-2</v>
      </c>
      <c r="E320" s="1">
        <f t="shared" si="176"/>
        <v>5.0599999999999978E-2</v>
      </c>
      <c r="F320" s="1">
        <f t="shared" si="176"/>
        <v>5.0599999999999978E-2</v>
      </c>
      <c r="G320" s="1">
        <f t="shared" si="176"/>
        <v>5.0599999999999978E-2</v>
      </c>
      <c r="H320" s="1">
        <f t="shared" si="176"/>
        <v>5.0599999999999978E-2</v>
      </c>
      <c r="I320" s="1">
        <f t="shared" si="176"/>
        <v>5.0599999999999978E-2</v>
      </c>
      <c r="J320" s="1">
        <f t="shared" si="176"/>
        <v>5.0599999999999978E-2</v>
      </c>
      <c r="K320" s="1">
        <f t="shared" si="176"/>
        <v>5.0599999999999978E-2</v>
      </c>
      <c r="L320" s="1">
        <f t="shared" si="176"/>
        <v>5.0599999999999978E-2</v>
      </c>
      <c r="M320" s="1">
        <f t="shared" si="176"/>
        <v>5.0599999999999978E-2</v>
      </c>
      <c r="N320" s="1">
        <f t="shared" si="176"/>
        <v>5.0599999999999978E-2</v>
      </c>
      <c r="O320" s="1">
        <f t="shared" si="176"/>
        <v>5.0599999999999978E-2</v>
      </c>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row>
    <row r="321" spans="1:49">
      <c r="A321" s="7" t="s">
        <v>254</v>
      </c>
      <c r="B321" s="1">
        <f t="shared" ref="B321:O321" si="177">B319*((1+B320)^B318)</f>
        <v>3.4350646224686523</v>
      </c>
      <c r="C321" s="1">
        <f t="shared" si="177"/>
        <v>3.4350646224686523</v>
      </c>
      <c r="D321" s="1">
        <f t="shared" si="177"/>
        <v>3.4350646224686523</v>
      </c>
      <c r="E321" s="1">
        <f t="shared" si="177"/>
        <v>3.4350646224686523</v>
      </c>
      <c r="F321" s="1">
        <f t="shared" si="177"/>
        <v>3.4350646224686523</v>
      </c>
      <c r="G321" s="1">
        <f t="shared" si="177"/>
        <v>3.4350646224686523</v>
      </c>
      <c r="H321" s="1">
        <f t="shared" si="177"/>
        <v>3.4350646224686523</v>
      </c>
      <c r="I321" s="1">
        <f t="shared" si="177"/>
        <v>3.4350646224686523</v>
      </c>
      <c r="J321" s="1">
        <f t="shared" si="177"/>
        <v>3.4350646224686523</v>
      </c>
      <c r="K321" s="1">
        <f t="shared" si="177"/>
        <v>3.4350646224686523</v>
      </c>
      <c r="L321" s="1">
        <f t="shared" si="177"/>
        <v>3.4350646224686523</v>
      </c>
      <c r="M321" s="1">
        <f t="shared" si="177"/>
        <v>3.4350646224686523</v>
      </c>
      <c r="N321" s="1">
        <f t="shared" si="177"/>
        <v>3.4350646224686523</v>
      </c>
      <c r="O321" s="1">
        <f t="shared" si="177"/>
        <v>3.4350646224686523</v>
      </c>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row>
    <row r="322" spans="1:49">
      <c r="A322" s="7" t="s">
        <v>258</v>
      </c>
      <c r="B322" s="1">
        <f t="shared" ref="B322:O322" si="178">B321</f>
        <v>3.4350646224686523</v>
      </c>
      <c r="C322" s="1">
        <f t="shared" si="178"/>
        <v>3.4350646224686523</v>
      </c>
      <c r="D322" s="1">
        <f t="shared" si="178"/>
        <v>3.4350646224686523</v>
      </c>
      <c r="E322" s="1">
        <f t="shared" si="178"/>
        <v>3.4350646224686523</v>
      </c>
      <c r="F322" s="1">
        <f t="shared" si="178"/>
        <v>3.4350646224686523</v>
      </c>
      <c r="G322" s="1">
        <f t="shared" si="178"/>
        <v>3.4350646224686523</v>
      </c>
      <c r="H322" s="1">
        <f t="shared" si="178"/>
        <v>3.4350646224686523</v>
      </c>
      <c r="I322" s="1">
        <f t="shared" si="178"/>
        <v>3.4350646224686523</v>
      </c>
      <c r="J322" s="1">
        <f t="shared" si="178"/>
        <v>3.4350646224686523</v>
      </c>
      <c r="K322" s="1">
        <f t="shared" si="178"/>
        <v>3.4350646224686523</v>
      </c>
      <c r="L322" s="1">
        <f t="shared" si="178"/>
        <v>3.4350646224686523</v>
      </c>
      <c r="M322" s="1">
        <f t="shared" si="178"/>
        <v>3.4350646224686523</v>
      </c>
      <c r="N322" s="1">
        <f t="shared" si="178"/>
        <v>3.4350646224686523</v>
      </c>
      <c r="O322" s="1">
        <f t="shared" si="178"/>
        <v>3.4350646224686523</v>
      </c>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row>
    <row r="323" spans="1:49">
      <c r="A323" s="7" t="s">
        <v>253</v>
      </c>
      <c r="B323" s="1">
        <f t="shared" ref="B323:O323" si="179">1/(1-B315)</f>
        <v>1.25</v>
      </c>
      <c r="C323" s="1">
        <f t="shared" si="179"/>
        <v>1.25</v>
      </c>
      <c r="D323" s="1">
        <f t="shared" si="179"/>
        <v>1.25</v>
      </c>
      <c r="E323" s="1">
        <f t="shared" si="179"/>
        <v>1.25</v>
      </c>
      <c r="F323" s="1">
        <f t="shared" si="179"/>
        <v>1.25</v>
      </c>
      <c r="G323" s="1">
        <f t="shared" si="179"/>
        <v>1.25</v>
      </c>
      <c r="H323" s="1">
        <f t="shared" si="179"/>
        <v>1.25</v>
      </c>
      <c r="I323" s="1">
        <f t="shared" si="179"/>
        <v>1.6666666666666667</v>
      </c>
      <c r="J323" s="1">
        <f t="shared" si="179"/>
        <v>1.6666666666666667</v>
      </c>
      <c r="K323" s="1">
        <f t="shared" si="179"/>
        <v>1.6666666666666667</v>
      </c>
      <c r="L323" s="1">
        <f t="shared" si="179"/>
        <v>1.6666666666666667</v>
      </c>
      <c r="M323" s="1">
        <f t="shared" si="179"/>
        <v>1.6666666666666667</v>
      </c>
      <c r="N323" s="1">
        <f t="shared" si="179"/>
        <v>1.6666666666666667</v>
      </c>
      <c r="O323" s="1">
        <f t="shared" si="179"/>
        <v>1.6666666666666667</v>
      </c>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row>
    <row r="324" spans="1:49">
      <c r="A324" s="7" t="s">
        <v>11</v>
      </c>
      <c r="B324" s="1">
        <f t="shared" ref="B324:O324" si="180">((1+$B$3)*(1+$B$4)*(1-B317))-1</f>
        <v>5.0599999999999978E-2</v>
      </c>
      <c r="C324" s="1">
        <f t="shared" si="180"/>
        <v>4.5347000000000026E-2</v>
      </c>
      <c r="D324" s="1">
        <f t="shared" si="180"/>
        <v>4.2720499999999939E-2</v>
      </c>
      <c r="E324" s="1">
        <f t="shared" si="180"/>
        <v>4.0094000000000074E-2</v>
      </c>
      <c r="F324" s="1">
        <f t="shared" si="180"/>
        <v>3.48409999999999E-2</v>
      </c>
      <c r="G324" s="1">
        <f t="shared" si="180"/>
        <v>2.9587999999999948E-2</v>
      </c>
      <c r="H324" s="1">
        <f t="shared" si="180"/>
        <v>1.9082000000000043E-2</v>
      </c>
      <c r="I324" s="1">
        <f t="shared" si="180"/>
        <v>5.0599999999999978E-2</v>
      </c>
      <c r="J324" s="1">
        <f t="shared" si="180"/>
        <v>4.5347000000000026E-2</v>
      </c>
      <c r="K324" s="1">
        <f t="shared" si="180"/>
        <v>4.2720499999999939E-2</v>
      </c>
      <c r="L324" s="1">
        <f t="shared" si="180"/>
        <v>4.0094000000000074E-2</v>
      </c>
      <c r="M324" s="1">
        <f t="shared" si="180"/>
        <v>3.48409999999999E-2</v>
      </c>
      <c r="N324" s="1">
        <f t="shared" si="180"/>
        <v>2.9587999999999948E-2</v>
      </c>
      <c r="O324" s="1">
        <f t="shared" si="180"/>
        <v>1.9082000000000043E-2</v>
      </c>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row>
    <row r="325" spans="1:49">
      <c r="A325" s="7" t="s">
        <v>255</v>
      </c>
      <c r="B325" s="1">
        <f t="shared" ref="B325:O325" si="181">B323*((1+B324)^(B318))</f>
        <v>4.2938307780858151</v>
      </c>
      <c r="C325" s="1">
        <f t="shared" si="181"/>
        <v>3.7881044322239186</v>
      </c>
      <c r="D325" s="1">
        <f t="shared" si="181"/>
        <v>3.5571961251234283</v>
      </c>
      <c r="E325" s="1">
        <f t="shared" si="181"/>
        <v>3.3398332928406163</v>
      </c>
      <c r="F325" s="1">
        <f t="shared" si="181"/>
        <v>2.9427318320933376</v>
      </c>
      <c r="G325" s="1">
        <f t="shared" si="181"/>
        <v>2.5911754302138674</v>
      </c>
      <c r="H325" s="1">
        <f t="shared" si="181"/>
        <v>2.00511036200878</v>
      </c>
      <c r="I325" s="1">
        <f t="shared" si="181"/>
        <v>5.7251077041144205</v>
      </c>
      <c r="J325" s="1">
        <f t="shared" si="181"/>
        <v>5.050805909631892</v>
      </c>
      <c r="K325" s="1">
        <f t="shared" si="181"/>
        <v>4.7429281668312386</v>
      </c>
      <c r="L325" s="1">
        <f t="shared" si="181"/>
        <v>4.4531110571208217</v>
      </c>
      <c r="M325" s="1">
        <f t="shared" si="181"/>
        <v>3.9236424427911172</v>
      </c>
      <c r="N325" s="1">
        <f t="shared" si="181"/>
        <v>3.4549005736184899</v>
      </c>
      <c r="O325" s="1">
        <f t="shared" si="181"/>
        <v>2.6734804826783738</v>
      </c>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row>
    <row r="326" spans="1:49">
      <c r="A326" s="7" t="s">
        <v>259</v>
      </c>
      <c r="B326" s="1">
        <f t="shared" ref="B326:O326" si="182">B325*(1-B316*(1-$B$8))</f>
        <v>3.6497561613729426</v>
      </c>
      <c r="C326" s="1">
        <f t="shared" si="182"/>
        <v>3.2198887673903309</v>
      </c>
      <c r="D326" s="1">
        <f t="shared" si="182"/>
        <v>3.0236167063549142</v>
      </c>
      <c r="E326" s="1">
        <f t="shared" si="182"/>
        <v>2.8388582989145239</v>
      </c>
      <c r="F326" s="1">
        <f t="shared" si="182"/>
        <v>2.5013220572793369</v>
      </c>
      <c r="G326" s="1">
        <f t="shared" si="182"/>
        <v>2.2024991156817872</v>
      </c>
      <c r="H326" s="1">
        <f t="shared" si="182"/>
        <v>1.7043438077074629</v>
      </c>
      <c r="I326" s="1">
        <f t="shared" si="182"/>
        <v>4.0075753928800939</v>
      </c>
      <c r="J326" s="1">
        <f t="shared" si="182"/>
        <v>3.5355641367423241</v>
      </c>
      <c r="K326" s="1">
        <f t="shared" si="182"/>
        <v>3.3200497167818668</v>
      </c>
      <c r="L326" s="1">
        <f t="shared" si="182"/>
        <v>3.1171777399845748</v>
      </c>
      <c r="M326" s="1">
        <f t="shared" si="182"/>
        <v>2.7465497099537819</v>
      </c>
      <c r="N326" s="1">
        <f t="shared" si="182"/>
        <v>2.4184304015329428</v>
      </c>
      <c r="O326" s="1">
        <f t="shared" si="182"/>
        <v>1.8714363378748615</v>
      </c>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row>
    <row r="327" spans="1:49">
      <c r="A327" s="7" t="s">
        <v>256</v>
      </c>
      <c r="B327" s="1">
        <f t="shared" ref="B327:O327" si="183">B326/((1+$B$4)^B318)</f>
        <v>2.2246390502576006</v>
      </c>
      <c r="C327" s="1">
        <f t="shared" si="183"/>
        <v>1.9626216033916566</v>
      </c>
      <c r="D327" s="1">
        <f t="shared" si="183"/>
        <v>1.8429877231683596</v>
      </c>
      <c r="E327" s="1">
        <f t="shared" si="183"/>
        <v>1.7303717702438</v>
      </c>
      <c r="F327" s="1">
        <f t="shared" si="183"/>
        <v>1.5246330110450608</v>
      </c>
      <c r="G327" s="1">
        <f t="shared" si="183"/>
        <v>1.3424912033192851</v>
      </c>
      <c r="H327" s="1">
        <f t="shared" si="183"/>
        <v>1.0388501647914121</v>
      </c>
      <c r="I327" s="1">
        <f t="shared" si="183"/>
        <v>2.4427409179299144</v>
      </c>
      <c r="J327" s="1">
        <f t="shared" si="183"/>
        <v>2.155035486077113</v>
      </c>
      <c r="K327" s="1">
        <f t="shared" si="183"/>
        <v>2.0236727940672186</v>
      </c>
      <c r="L327" s="1">
        <f t="shared" si="183"/>
        <v>1.9000160614441721</v>
      </c>
      <c r="M327" s="1">
        <f t="shared" si="183"/>
        <v>1.6741068356573217</v>
      </c>
      <c r="N327" s="1">
        <f t="shared" si="183"/>
        <v>1.4741079879584307</v>
      </c>
      <c r="O327" s="1">
        <f t="shared" si="183"/>
        <v>1.1406982201631195</v>
      </c>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row>
    <row r="328" spans="1:49">
      <c r="A328" s="7" t="s">
        <v>12</v>
      </c>
      <c r="B328" s="1">
        <f t="shared" ref="B328:O328" si="184">B327^(1/B318)-1</f>
        <v>3.2500765352422079E-2</v>
      </c>
      <c r="C328" s="1">
        <f t="shared" si="184"/>
        <v>2.7338261525660101E-2</v>
      </c>
      <c r="D328" s="1">
        <f t="shared" si="184"/>
        <v>2.4757009612278891E-2</v>
      </c>
      <c r="E328" s="1">
        <f t="shared" si="184"/>
        <v>2.2175757698897902E-2</v>
      </c>
      <c r="F328" s="1">
        <f t="shared" si="184"/>
        <v>1.7013253872135703E-2</v>
      </c>
      <c r="G328" s="1">
        <f t="shared" si="184"/>
        <v>1.1850750045373726E-2</v>
      </c>
      <c r="H328" s="1">
        <f t="shared" si="184"/>
        <v>1.5257423918495494E-3</v>
      </c>
      <c r="I328" s="1">
        <f t="shared" si="184"/>
        <v>3.6370628559144969E-2</v>
      </c>
      <c r="J328" s="1">
        <f t="shared" si="184"/>
        <v>3.1188775416349346E-2</v>
      </c>
      <c r="K328" s="1">
        <f t="shared" si="184"/>
        <v>2.8597848844951423E-2</v>
      </c>
      <c r="L328" s="1">
        <f t="shared" si="184"/>
        <v>2.6006922273553723E-2</v>
      </c>
      <c r="M328" s="1">
        <f t="shared" si="184"/>
        <v>2.0825069130757878E-2</v>
      </c>
      <c r="N328" s="1">
        <f t="shared" si="184"/>
        <v>1.5643215987962034E-2</v>
      </c>
      <c r="O328" s="1">
        <f t="shared" si="184"/>
        <v>5.2795097023707882E-3</v>
      </c>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row>
    <row r="329" spans="1:49">
      <c r="A329" s="7" t="s">
        <v>5</v>
      </c>
      <c r="B329" s="1">
        <f t="shared" ref="B329:O329" si="185">$B$3-B328</f>
        <v>-2.5007653524220796E-3</v>
      </c>
      <c r="C329" s="1">
        <f t="shared" si="185"/>
        <v>2.6617384743398975E-3</v>
      </c>
      <c r="D329" s="1">
        <f t="shared" si="185"/>
        <v>5.2429903877211081E-3</v>
      </c>
      <c r="E329" s="1">
        <f t="shared" si="185"/>
        <v>7.8242423011020967E-3</v>
      </c>
      <c r="F329" s="1">
        <f t="shared" si="185"/>
        <v>1.2986746127864296E-2</v>
      </c>
      <c r="G329" s="1">
        <f t="shared" si="185"/>
        <v>1.8149249954626273E-2</v>
      </c>
      <c r="H329" s="1">
        <f t="shared" si="185"/>
        <v>2.8474257608150449E-2</v>
      </c>
      <c r="I329" s="1">
        <f t="shared" si="185"/>
        <v>-6.3706285591449696E-3</v>
      </c>
      <c r="J329" s="1">
        <f t="shared" si="185"/>
        <v>-1.1887754163493469E-3</v>
      </c>
      <c r="K329" s="1">
        <f t="shared" si="185"/>
        <v>1.4021511550485755E-3</v>
      </c>
      <c r="L329" s="1">
        <f t="shared" si="185"/>
        <v>3.9930777264462758E-3</v>
      </c>
      <c r="M329" s="1">
        <f t="shared" si="185"/>
        <v>9.1749308692421205E-3</v>
      </c>
      <c r="N329" s="1">
        <f t="shared" si="185"/>
        <v>1.4356784012037965E-2</v>
      </c>
      <c r="O329" s="1">
        <f t="shared" si="185"/>
        <v>2.4720490297629211E-2</v>
      </c>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row>
    <row r="330" spans="1:49" s="17" customFormat="1">
      <c r="A330" s="17" t="s">
        <v>6</v>
      </c>
      <c r="B330" s="16">
        <f t="shared" ref="B330:O330" si="186">B329/$B$3</f>
        <v>-8.3358845080735988E-2</v>
      </c>
      <c r="C330" s="16">
        <f t="shared" si="186"/>
        <v>8.8724615811329927E-2</v>
      </c>
      <c r="D330" s="16">
        <f t="shared" si="186"/>
        <v>0.17476634625737028</v>
      </c>
      <c r="E330" s="16">
        <f t="shared" si="186"/>
        <v>0.26080807670340322</v>
      </c>
      <c r="F330" s="16">
        <f t="shared" si="186"/>
        <v>0.43289153759547655</v>
      </c>
      <c r="G330" s="16">
        <f t="shared" si="186"/>
        <v>0.60497499848754244</v>
      </c>
      <c r="H330" s="16">
        <f t="shared" si="186"/>
        <v>0.94914192027168165</v>
      </c>
      <c r="I330" s="16">
        <f t="shared" si="186"/>
        <v>-0.21235428530483233</v>
      </c>
      <c r="J330" s="16">
        <f t="shared" si="186"/>
        <v>-3.9625847211644902E-2</v>
      </c>
      <c r="K330" s="16">
        <f t="shared" si="186"/>
        <v>4.6738371834952518E-2</v>
      </c>
      <c r="L330" s="16">
        <f t="shared" si="186"/>
        <v>0.13310259088154253</v>
      </c>
      <c r="M330" s="16">
        <f t="shared" si="186"/>
        <v>0.30583102897473735</v>
      </c>
      <c r="N330" s="16">
        <f t="shared" si="186"/>
        <v>0.47855946706793218</v>
      </c>
      <c r="O330" s="16">
        <f t="shared" si="186"/>
        <v>0.82401634325430706</v>
      </c>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row>
    <row r="331" spans="1:49" s="17" customFormat="1">
      <c r="A331" s="17" t="s">
        <v>13</v>
      </c>
      <c r="B331" s="18">
        <f>B322/B326*100</f>
        <v>94.117647058823536</v>
      </c>
      <c r="C331" s="18">
        <f t="shared" ref="C331:O331" si="187">C322/C326*100</f>
        <v>106.68271082086844</v>
      </c>
      <c r="D331" s="18">
        <f t="shared" si="187"/>
        <v>113.60780667896739</v>
      </c>
      <c r="E331" s="18">
        <f t="shared" si="187"/>
        <v>121.00162321529385</v>
      </c>
      <c r="F331" s="18">
        <f t="shared" si="187"/>
        <v>137.32996166854812</v>
      </c>
      <c r="G331" s="18">
        <f t="shared" si="187"/>
        <v>155.96213401453841</v>
      </c>
      <c r="H331" s="18">
        <f t="shared" si="187"/>
        <v>201.54763416479958</v>
      </c>
      <c r="I331" s="18">
        <f t="shared" si="187"/>
        <v>85.714285714285722</v>
      </c>
      <c r="J331" s="18">
        <f t="shared" si="187"/>
        <v>97.157468783290909</v>
      </c>
      <c r="K331" s="18">
        <f t="shared" si="187"/>
        <v>103.46425251120243</v>
      </c>
      <c r="L331" s="18">
        <f t="shared" si="187"/>
        <v>110.19790685678548</v>
      </c>
      <c r="M331" s="18">
        <f t="shared" si="187"/>
        <v>125.06835794814202</v>
      </c>
      <c r="N331" s="18">
        <f t="shared" si="187"/>
        <v>142.03694347752605</v>
      </c>
      <c r="O331" s="18">
        <f t="shared" si="187"/>
        <v>183.55230968579957</v>
      </c>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row>
    <row r="333" spans="1:49">
      <c r="A333" s="2" t="s">
        <v>289</v>
      </c>
    </row>
    <row r="334" spans="1:49">
      <c r="A334" s="7" t="s">
        <v>261</v>
      </c>
      <c r="B334" s="2" t="s">
        <v>74</v>
      </c>
      <c r="C334" s="11">
        <v>0.25</v>
      </c>
      <c r="D334" s="11">
        <v>0.3</v>
      </c>
      <c r="E334" s="11">
        <v>0.33</v>
      </c>
      <c r="F334" s="2" t="s">
        <v>75</v>
      </c>
      <c r="G334" s="11">
        <v>0.25</v>
      </c>
      <c r="H334" s="11">
        <v>0.3</v>
      </c>
      <c r="I334" s="11">
        <v>0.33</v>
      </c>
      <c r="J334" s="2" t="s">
        <v>75</v>
      </c>
      <c r="K334" s="11">
        <v>0.25</v>
      </c>
      <c r="L334" s="11">
        <v>0.3</v>
      </c>
      <c r="M334" s="11">
        <v>0.33</v>
      </c>
      <c r="N334" s="2"/>
      <c r="O334" s="2"/>
      <c r="P334" s="2"/>
      <c r="Q334" s="2"/>
      <c r="R334" s="2"/>
      <c r="S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c r="A335" s="7" t="s">
        <v>267</v>
      </c>
      <c r="B335" s="2" t="s">
        <v>74</v>
      </c>
      <c r="C335" s="2" t="s">
        <v>74</v>
      </c>
      <c r="D335" s="2" t="s">
        <v>74</v>
      </c>
      <c r="E335" s="2" t="s">
        <v>74</v>
      </c>
      <c r="F335" s="2" t="s">
        <v>75</v>
      </c>
      <c r="G335" s="2" t="s">
        <v>75</v>
      </c>
      <c r="H335" s="2" t="s">
        <v>75</v>
      </c>
      <c r="I335" s="2" t="s">
        <v>75</v>
      </c>
      <c r="J335" s="2" t="s">
        <v>74</v>
      </c>
      <c r="K335" s="2" t="s">
        <v>74</v>
      </c>
      <c r="L335" s="2" t="s">
        <v>74</v>
      </c>
      <c r="M335" s="2" t="s">
        <v>74</v>
      </c>
      <c r="N335" s="2"/>
      <c r="O335" s="2"/>
      <c r="P335" s="2"/>
      <c r="Q335" s="2"/>
      <c r="R335" s="2"/>
      <c r="S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c r="A336" s="7" t="s">
        <v>261</v>
      </c>
      <c r="B336" s="14">
        <f>INDEX(SystemParamValues,MATCH("BasicRate",ParamNames,0),MATCH($B$2,SystemNames,0))</f>
        <v>0.2</v>
      </c>
      <c r="C336" s="14">
        <v>0.25</v>
      </c>
      <c r="D336" s="14">
        <v>0.3</v>
      </c>
      <c r="E336" s="14">
        <v>0.33</v>
      </c>
      <c r="F336" s="14">
        <f>INDEX(SystemParamValues,MATCH("HigherRate",ParamNames,0),MATCH($B$2,SystemNames,0))</f>
        <v>0.4</v>
      </c>
      <c r="G336" s="14">
        <v>0.25</v>
      </c>
      <c r="H336" s="14">
        <v>0.3</v>
      </c>
      <c r="I336" s="14">
        <v>0.33</v>
      </c>
      <c r="J336" s="14">
        <v>0.4</v>
      </c>
      <c r="K336" s="14">
        <v>0.25</v>
      </c>
      <c r="L336" s="14">
        <v>0.3</v>
      </c>
      <c r="M336" s="14">
        <v>0.33</v>
      </c>
      <c r="R336" s="7"/>
      <c r="Z336" s="7"/>
      <c r="AH336" s="7"/>
      <c r="AP336" s="7"/>
    </row>
    <row r="337" spans="1:49">
      <c r="A337" s="7" t="s">
        <v>10</v>
      </c>
      <c r="B337" s="14">
        <f>INDEX(SystemParamValues,MATCH("BasicRate",ParamNames,0),MATCH($B$2,SystemNames,0))</f>
        <v>0.2</v>
      </c>
      <c r="C337" s="14">
        <f>INDEX(SystemParamValues,MATCH("BasicRate",ParamNames,0),MATCH($B$2,SystemNames,0))</f>
        <v>0.2</v>
      </c>
      <c r="D337" s="14">
        <f>INDEX(SystemParamValues,MATCH("BasicRate",ParamNames,0),MATCH($B$2,SystemNames,0))</f>
        <v>0.2</v>
      </c>
      <c r="E337" s="14">
        <f>INDEX(SystemParamValues,MATCH("BasicRate",ParamNames,0),MATCH($B$2,SystemNames,0))</f>
        <v>0.2</v>
      </c>
      <c r="F337" s="14">
        <f>INDEX(SystemParamValues,MATCH("HigherRate",ParamNames,0),MATCH($B$2,SystemNames,0))</f>
        <v>0.4</v>
      </c>
      <c r="G337" s="14">
        <f>INDEX(SystemParamValues,MATCH("HigherRate",ParamNames,0),MATCH($B$2,SystemNames,0))</f>
        <v>0.4</v>
      </c>
      <c r="H337" s="14">
        <f>INDEX(SystemParamValues,MATCH("HigherRate",ParamNames,0),MATCH($B$2,SystemNames,0))</f>
        <v>0.4</v>
      </c>
      <c r="I337" s="14">
        <f>INDEX(SystemParamValues,MATCH("HigherRate",ParamNames,0),MATCH($B$2,SystemNames,0))</f>
        <v>0.4</v>
      </c>
      <c r="J337" s="14">
        <f>INDEX(SystemParamValues,MATCH("BasicRate",ParamNames,0),MATCH($B$2,SystemNames,0))</f>
        <v>0.2</v>
      </c>
      <c r="K337" s="14">
        <f>INDEX(SystemParamValues,MATCH("BasicRate",ParamNames,0),MATCH($B$2,SystemNames,0))</f>
        <v>0.2</v>
      </c>
      <c r="L337" s="14">
        <f>INDEX(SystemParamValues,MATCH("BasicRate",ParamNames,0),MATCH($B$2,SystemNames,0))</f>
        <v>0.2</v>
      </c>
      <c r="M337" s="14">
        <f>INDEX(SystemParamValues,MATCH("BasicRate",ParamNames,0),MATCH($B$2,SystemNames,0))</f>
        <v>0.2</v>
      </c>
    </row>
    <row r="338" spans="1:49">
      <c r="A338" s="7" t="s">
        <v>3</v>
      </c>
      <c r="B338" s="14">
        <v>1</v>
      </c>
      <c r="C338" s="14">
        <v>1</v>
      </c>
      <c r="D338" s="14">
        <v>1</v>
      </c>
      <c r="E338" s="14">
        <v>1</v>
      </c>
      <c r="F338" s="14">
        <v>1</v>
      </c>
      <c r="G338" s="14">
        <v>1</v>
      </c>
      <c r="H338" s="14">
        <v>1</v>
      </c>
      <c r="I338" s="14">
        <v>1</v>
      </c>
      <c r="J338" s="14">
        <v>1</v>
      </c>
      <c r="K338" s="14">
        <v>1</v>
      </c>
      <c r="L338" s="14">
        <v>1</v>
      </c>
      <c r="M338" s="14">
        <v>1</v>
      </c>
    </row>
    <row r="339" spans="1:49">
      <c r="A339" s="7" t="s">
        <v>251</v>
      </c>
      <c r="B339" s="1">
        <f>1</f>
        <v>1</v>
      </c>
      <c r="C339" s="1">
        <f>1</f>
        <v>1</v>
      </c>
      <c r="D339" s="1">
        <f>1</f>
        <v>1</v>
      </c>
      <c r="E339" s="1">
        <f>1</f>
        <v>1</v>
      </c>
      <c r="F339" s="1">
        <f>1</f>
        <v>1</v>
      </c>
      <c r="G339" s="1">
        <f>1</f>
        <v>1</v>
      </c>
      <c r="H339" s="1">
        <f>1</f>
        <v>1</v>
      </c>
      <c r="I339" s="1">
        <f>1</f>
        <v>1</v>
      </c>
      <c r="J339" s="1">
        <f>1</f>
        <v>1</v>
      </c>
      <c r="K339" s="1">
        <f>1</f>
        <v>1</v>
      </c>
      <c r="L339" s="1">
        <f>1</f>
        <v>1</v>
      </c>
      <c r="M339" s="1">
        <f>1</f>
        <v>1</v>
      </c>
      <c r="N339" s="1"/>
      <c r="O339" s="1"/>
      <c r="P339" s="1"/>
      <c r="Q339" s="1"/>
      <c r="R339" s="1"/>
      <c r="S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row>
    <row r="340" spans="1:49">
      <c r="A340" s="7" t="s">
        <v>250</v>
      </c>
      <c r="B340" s="1">
        <f t="shared" ref="B340:M340" si="188">((1+$B$3)*(1+$B$4))-1</f>
        <v>5.0599999999999978E-2</v>
      </c>
      <c r="C340" s="1">
        <f t="shared" si="188"/>
        <v>5.0599999999999978E-2</v>
      </c>
      <c r="D340" s="1">
        <f t="shared" si="188"/>
        <v>5.0599999999999978E-2</v>
      </c>
      <c r="E340" s="1">
        <f t="shared" si="188"/>
        <v>5.0599999999999978E-2</v>
      </c>
      <c r="F340" s="1">
        <f t="shared" si="188"/>
        <v>5.0599999999999978E-2</v>
      </c>
      <c r="G340" s="1">
        <f t="shared" si="188"/>
        <v>5.0599999999999978E-2</v>
      </c>
      <c r="H340" s="1">
        <f t="shared" si="188"/>
        <v>5.0599999999999978E-2</v>
      </c>
      <c r="I340" s="1">
        <f t="shared" si="188"/>
        <v>5.0599999999999978E-2</v>
      </c>
      <c r="J340" s="1">
        <f t="shared" si="188"/>
        <v>5.0599999999999978E-2</v>
      </c>
      <c r="K340" s="1">
        <f t="shared" si="188"/>
        <v>5.0599999999999978E-2</v>
      </c>
      <c r="L340" s="1">
        <f t="shared" si="188"/>
        <v>5.0599999999999978E-2</v>
      </c>
      <c r="M340" s="1">
        <f t="shared" si="188"/>
        <v>5.0599999999999978E-2</v>
      </c>
      <c r="N340" s="1"/>
      <c r="O340" s="1"/>
      <c r="P340" s="1"/>
      <c r="Q340" s="1"/>
      <c r="R340" s="1"/>
      <c r="S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row>
    <row r="341" spans="1:49">
      <c r="A341" s="7" t="s">
        <v>254</v>
      </c>
      <c r="B341" s="1">
        <f t="shared" ref="B341:I341" si="189">B339*((1+B340)^B338)</f>
        <v>1.0506</v>
      </c>
      <c r="C341" s="1">
        <f t="shared" si="189"/>
        <v>1.0506</v>
      </c>
      <c r="D341" s="1">
        <f t="shared" si="189"/>
        <v>1.0506</v>
      </c>
      <c r="E341" s="1">
        <f t="shared" si="189"/>
        <v>1.0506</v>
      </c>
      <c r="F341" s="1">
        <f t="shared" si="189"/>
        <v>1.0506</v>
      </c>
      <c r="G341" s="1">
        <f t="shared" si="189"/>
        <v>1.0506</v>
      </c>
      <c r="H341" s="1">
        <f t="shared" si="189"/>
        <v>1.0506</v>
      </c>
      <c r="I341" s="1">
        <f t="shared" si="189"/>
        <v>1.0506</v>
      </c>
      <c r="J341" s="1">
        <f>J339*((1+J340)^J338)</f>
        <v>1.0506</v>
      </c>
      <c r="K341" s="1">
        <f>K339*((1+K340)^K338)</f>
        <v>1.0506</v>
      </c>
      <c r="L341" s="1">
        <f>L339*((1+L340)^L338)</f>
        <v>1.0506</v>
      </c>
      <c r="M341" s="1">
        <f>M339*((1+M340)^M338)</f>
        <v>1.0506</v>
      </c>
      <c r="N341" s="1"/>
      <c r="O341" s="1"/>
      <c r="P341" s="1"/>
      <c r="Q341" s="1"/>
      <c r="R341" s="1"/>
      <c r="S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row>
    <row r="342" spans="1:49">
      <c r="A342" s="7" t="s">
        <v>258</v>
      </c>
      <c r="B342" s="1">
        <f t="shared" ref="B342:I342" si="190">B341</f>
        <v>1.0506</v>
      </c>
      <c r="C342" s="1">
        <f t="shared" si="190"/>
        <v>1.0506</v>
      </c>
      <c r="D342" s="1">
        <f t="shared" si="190"/>
        <v>1.0506</v>
      </c>
      <c r="E342" s="1">
        <f t="shared" si="190"/>
        <v>1.0506</v>
      </c>
      <c r="F342" s="1">
        <f t="shared" si="190"/>
        <v>1.0506</v>
      </c>
      <c r="G342" s="1">
        <f t="shared" si="190"/>
        <v>1.0506</v>
      </c>
      <c r="H342" s="1">
        <f t="shared" si="190"/>
        <v>1.0506</v>
      </c>
      <c r="I342" s="1">
        <f t="shared" si="190"/>
        <v>1.0506</v>
      </c>
      <c r="J342" s="1">
        <f>J341</f>
        <v>1.0506</v>
      </c>
      <c r="K342" s="1">
        <f>K341</f>
        <v>1.0506</v>
      </c>
      <c r="L342" s="1">
        <f>L341</f>
        <v>1.0506</v>
      </c>
      <c r="M342" s="1">
        <f>M341</f>
        <v>1.0506</v>
      </c>
      <c r="N342" s="1"/>
      <c r="O342" s="1"/>
      <c r="P342" s="1"/>
      <c r="Q342" s="1"/>
      <c r="R342" s="1"/>
      <c r="S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row>
    <row r="343" spans="1:49">
      <c r="A343" s="7" t="s">
        <v>253</v>
      </c>
      <c r="B343" s="1">
        <f t="shared" ref="B343:I343" si="191">1/(1-B336)</f>
        <v>1.25</v>
      </c>
      <c r="C343" s="1">
        <f t="shared" si="191"/>
        <v>1.3333333333333333</v>
      </c>
      <c r="D343" s="1">
        <f t="shared" si="191"/>
        <v>1.4285714285714286</v>
      </c>
      <c r="E343" s="1">
        <f t="shared" si="191"/>
        <v>1.4925373134328359</v>
      </c>
      <c r="F343" s="1">
        <f t="shared" si="191"/>
        <v>1.6666666666666667</v>
      </c>
      <c r="G343" s="1">
        <f t="shared" si="191"/>
        <v>1.3333333333333333</v>
      </c>
      <c r="H343" s="1">
        <f t="shared" si="191"/>
        <v>1.4285714285714286</v>
      </c>
      <c r="I343" s="1">
        <f t="shared" si="191"/>
        <v>1.4925373134328359</v>
      </c>
      <c r="J343" s="1">
        <f>1/(1-J336)</f>
        <v>1.6666666666666667</v>
      </c>
      <c r="K343" s="1">
        <f>1/(1-K336)</f>
        <v>1.3333333333333333</v>
      </c>
      <c r="L343" s="1">
        <f>1/(1-L336)</f>
        <v>1.4285714285714286</v>
      </c>
      <c r="M343" s="1">
        <f>1/(1-M336)</f>
        <v>1.4925373134328359</v>
      </c>
      <c r="N343" s="1"/>
      <c r="O343" s="1"/>
      <c r="P343" s="1"/>
      <c r="Q343" s="1"/>
      <c r="R343" s="1"/>
      <c r="S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row>
    <row r="344" spans="1:49">
      <c r="A344" s="7" t="s">
        <v>11</v>
      </c>
      <c r="B344" s="1">
        <f t="shared" ref="B344:M344" si="192">((1+$B$3)*(1+$B$4))-1</f>
        <v>5.0599999999999978E-2</v>
      </c>
      <c r="C344" s="1">
        <f t="shared" si="192"/>
        <v>5.0599999999999978E-2</v>
      </c>
      <c r="D344" s="1">
        <f t="shared" si="192"/>
        <v>5.0599999999999978E-2</v>
      </c>
      <c r="E344" s="1">
        <f t="shared" si="192"/>
        <v>5.0599999999999978E-2</v>
      </c>
      <c r="F344" s="1">
        <f t="shared" si="192"/>
        <v>5.0599999999999978E-2</v>
      </c>
      <c r="G344" s="1">
        <f t="shared" si="192"/>
        <v>5.0599999999999978E-2</v>
      </c>
      <c r="H344" s="1">
        <f t="shared" si="192"/>
        <v>5.0599999999999978E-2</v>
      </c>
      <c r="I344" s="1">
        <f t="shared" si="192"/>
        <v>5.0599999999999978E-2</v>
      </c>
      <c r="J344" s="1">
        <f t="shared" si="192"/>
        <v>5.0599999999999978E-2</v>
      </c>
      <c r="K344" s="1">
        <f t="shared" si="192"/>
        <v>5.0599999999999978E-2</v>
      </c>
      <c r="L344" s="1">
        <f t="shared" si="192"/>
        <v>5.0599999999999978E-2</v>
      </c>
      <c r="M344" s="1">
        <f t="shared" si="192"/>
        <v>5.0599999999999978E-2</v>
      </c>
      <c r="N344" s="1"/>
      <c r="O344" s="1"/>
      <c r="P344" s="1"/>
      <c r="Q344" s="1"/>
      <c r="R344" s="1"/>
      <c r="S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row>
    <row r="345" spans="1:49">
      <c r="A345" s="7" t="s">
        <v>255</v>
      </c>
      <c r="B345" s="1">
        <f t="shared" ref="B345:I345" si="193">B343*((1+B344)^(B338))</f>
        <v>1.31325</v>
      </c>
      <c r="C345" s="1">
        <f t="shared" si="193"/>
        <v>1.4007999999999998</v>
      </c>
      <c r="D345" s="1">
        <f t="shared" si="193"/>
        <v>1.5008571428571429</v>
      </c>
      <c r="E345" s="1">
        <f t="shared" si="193"/>
        <v>1.5680597014925375</v>
      </c>
      <c r="F345" s="1">
        <f t="shared" si="193"/>
        <v>1.7510000000000001</v>
      </c>
      <c r="G345" s="1">
        <f t="shared" si="193"/>
        <v>1.4007999999999998</v>
      </c>
      <c r="H345" s="1">
        <f t="shared" si="193"/>
        <v>1.5008571428571429</v>
      </c>
      <c r="I345" s="1">
        <f t="shared" si="193"/>
        <v>1.5680597014925375</v>
      </c>
      <c r="J345" s="1">
        <f>J343*((1+J344)^(J338))</f>
        <v>1.7510000000000001</v>
      </c>
      <c r="K345" s="1">
        <f>K343*((1+K344)^(K338))</f>
        <v>1.4007999999999998</v>
      </c>
      <c r="L345" s="1">
        <f>L343*((1+L344)^(L338))</f>
        <v>1.5008571428571429</v>
      </c>
      <c r="M345" s="1">
        <f>M343*((1+M344)^(M338))</f>
        <v>1.5680597014925375</v>
      </c>
      <c r="N345" s="1"/>
      <c r="O345" s="1"/>
      <c r="P345" s="1"/>
      <c r="Q345" s="1"/>
      <c r="R345" s="1"/>
      <c r="S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row>
    <row r="346" spans="1:49">
      <c r="A346" s="7" t="s">
        <v>259</v>
      </c>
      <c r="B346" s="1">
        <f t="shared" ref="B346:I346" si="194">B345*(1-B337*(1-$B$8))</f>
        <v>1.1162624999999999</v>
      </c>
      <c r="C346" s="1">
        <f t="shared" si="194"/>
        <v>1.1906799999999997</v>
      </c>
      <c r="D346" s="1">
        <f t="shared" si="194"/>
        <v>1.2757285714285713</v>
      </c>
      <c r="E346" s="1">
        <f t="shared" si="194"/>
        <v>1.3328507462686567</v>
      </c>
      <c r="F346" s="1">
        <f t="shared" si="194"/>
        <v>1.2257</v>
      </c>
      <c r="G346" s="1">
        <f t="shared" si="194"/>
        <v>0.98055999999999977</v>
      </c>
      <c r="H346" s="1">
        <f t="shared" si="194"/>
        <v>1.0506</v>
      </c>
      <c r="I346" s="1">
        <f t="shared" si="194"/>
        <v>1.0976417910447762</v>
      </c>
      <c r="J346" s="1">
        <f>J345*(1-J337*(1-$B$8))</f>
        <v>1.4883500000000001</v>
      </c>
      <c r="K346" s="1">
        <f>K345*(1-K337*(1-$B$8))</f>
        <v>1.1906799999999997</v>
      </c>
      <c r="L346" s="1">
        <f>L345*(1-L337*(1-$B$8))</f>
        <v>1.2757285714285713</v>
      </c>
      <c r="M346" s="1">
        <f>M345*(1-M337*(1-$B$8))</f>
        <v>1.3328507462686567</v>
      </c>
      <c r="N346" s="1"/>
      <c r="O346" s="1"/>
      <c r="P346" s="1"/>
      <c r="Q346" s="1"/>
      <c r="R346" s="1"/>
      <c r="S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row>
    <row r="347" spans="1:49">
      <c r="A347" s="7" t="s">
        <v>256</v>
      </c>
      <c r="B347" s="1">
        <f t="shared" ref="B347:I347" si="195">B346/((1+$B$4)^B338)</f>
        <v>1.0943749999999999</v>
      </c>
      <c r="C347" s="1">
        <f t="shared" si="195"/>
        <v>1.1673333333333331</v>
      </c>
      <c r="D347" s="1">
        <f t="shared" si="195"/>
        <v>1.2507142857142857</v>
      </c>
      <c r="E347" s="1">
        <f t="shared" si="195"/>
        <v>1.3067164179104478</v>
      </c>
      <c r="F347" s="1">
        <f t="shared" si="195"/>
        <v>1.2016666666666667</v>
      </c>
      <c r="G347" s="1">
        <f t="shared" si="195"/>
        <v>0.96133333333333304</v>
      </c>
      <c r="H347" s="1">
        <f t="shared" si="195"/>
        <v>1.03</v>
      </c>
      <c r="I347" s="1">
        <f t="shared" si="195"/>
        <v>1.0761194029850747</v>
      </c>
      <c r="J347" s="1">
        <f>J346/((1+$B$4)^J338)</f>
        <v>1.4591666666666667</v>
      </c>
      <c r="K347" s="1">
        <f>K346/((1+$B$4)^K338)</f>
        <v>1.1673333333333331</v>
      </c>
      <c r="L347" s="1">
        <f>L346/((1+$B$4)^L338)</f>
        <v>1.2507142857142857</v>
      </c>
      <c r="M347" s="1">
        <f>M346/((1+$B$4)^M338)</f>
        <v>1.3067164179104478</v>
      </c>
      <c r="N347" s="1"/>
      <c r="O347" s="1"/>
      <c r="P347" s="1"/>
      <c r="Q347" s="1"/>
      <c r="R347" s="1"/>
      <c r="S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row>
    <row r="348" spans="1:49">
      <c r="A348" s="7" t="s">
        <v>12</v>
      </c>
      <c r="B348" s="1">
        <f t="shared" ref="B348:I348" si="196">B347^(1/B338)-1</f>
        <v>9.4374999999999876E-2</v>
      </c>
      <c r="C348" s="1">
        <f t="shared" si="196"/>
        <v>0.16733333333333311</v>
      </c>
      <c r="D348" s="1">
        <f t="shared" si="196"/>
        <v>0.25071428571428567</v>
      </c>
      <c r="E348" s="1">
        <f t="shared" si="196"/>
        <v>0.30671641791044779</v>
      </c>
      <c r="F348" s="1">
        <f t="shared" si="196"/>
        <v>0.20166666666666666</v>
      </c>
      <c r="G348" s="1">
        <f t="shared" si="196"/>
        <v>-3.866666666666696E-2</v>
      </c>
      <c r="H348" s="1">
        <f t="shared" si="196"/>
        <v>3.0000000000000027E-2</v>
      </c>
      <c r="I348" s="1">
        <f t="shared" si="196"/>
        <v>7.6119402985074691E-2</v>
      </c>
      <c r="J348" s="1">
        <f>J347^(1/J338)-1</f>
        <v>0.45916666666666672</v>
      </c>
      <c r="K348" s="1">
        <f>K347^(1/K338)-1</f>
        <v>0.16733333333333311</v>
      </c>
      <c r="L348" s="1">
        <f>L347^(1/L338)-1</f>
        <v>0.25071428571428567</v>
      </c>
      <c r="M348" s="1">
        <f>M347^(1/M338)-1</f>
        <v>0.30671641791044779</v>
      </c>
      <c r="N348" s="1"/>
      <c r="O348" s="1"/>
      <c r="P348" s="1"/>
      <c r="Q348" s="1"/>
      <c r="R348" s="1"/>
      <c r="S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row>
    <row r="349" spans="1:49">
      <c r="A349" s="7" t="s">
        <v>5</v>
      </c>
      <c r="B349" s="1">
        <f t="shared" ref="B349:I349" si="197">$B$3-B348</f>
        <v>-6.4374999999999877E-2</v>
      </c>
      <c r="C349" s="1">
        <f t="shared" si="197"/>
        <v>-0.13733333333333311</v>
      </c>
      <c r="D349" s="1">
        <f t="shared" si="197"/>
        <v>-0.22071428571428567</v>
      </c>
      <c r="E349" s="1">
        <f t="shared" si="197"/>
        <v>-0.27671641791044777</v>
      </c>
      <c r="F349" s="1">
        <f t="shared" si="197"/>
        <v>-0.17166666666666666</v>
      </c>
      <c r="G349" s="1">
        <f t="shared" si="197"/>
        <v>6.8666666666666959E-2</v>
      </c>
      <c r="H349" s="1">
        <f t="shared" si="197"/>
        <v>-2.7755575615628914E-17</v>
      </c>
      <c r="I349" s="1">
        <f t="shared" si="197"/>
        <v>-4.6119402985074692E-2</v>
      </c>
      <c r="J349" s="1">
        <f>$B$3-J348</f>
        <v>-0.4291666666666667</v>
      </c>
      <c r="K349" s="1">
        <f>$B$3-K348</f>
        <v>-0.13733333333333311</v>
      </c>
      <c r="L349" s="1">
        <f>$B$3-L348</f>
        <v>-0.22071428571428567</v>
      </c>
      <c r="M349" s="1">
        <f>$B$3-M348</f>
        <v>-0.27671641791044777</v>
      </c>
      <c r="N349" s="1"/>
      <c r="O349" s="1"/>
      <c r="P349" s="1"/>
      <c r="Q349" s="1"/>
      <c r="R349" s="1"/>
      <c r="S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row>
    <row r="350" spans="1:49" s="17" customFormat="1">
      <c r="A350" s="17" t="s">
        <v>6</v>
      </c>
      <c r="B350" s="16">
        <f t="shared" ref="B350:I350" si="198">B349/$B$3</f>
        <v>-2.1458333333333295</v>
      </c>
      <c r="C350" s="16">
        <f t="shared" si="198"/>
        <v>-4.5777777777777704</v>
      </c>
      <c r="D350" s="16">
        <f t="shared" si="198"/>
        <v>-7.3571428571428559</v>
      </c>
      <c r="E350" s="16">
        <f t="shared" si="198"/>
        <v>-9.2238805970149258</v>
      </c>
      <c r="F350" s="16">
        <f t="shared" si="198"/>
        <v>-5.7222222222222223</v>
      </c>
      <c r="G350" s="16">
        <f t="shared" si="198"/>
        <v>2.2888888888888985</v>
      </c>
      <c r="H350" s="16">
        <f t="shared" si="198"/>
        <v>-9.2518585385429718E-16</v>
      </c>
      <c r="I350" s="16">
        <f t="shared" si="198"/>
        <v>-1.5373134328358231</v>
      </c>
      <c r="J350" s="16">
        <f>J349/$B$3</f>
        <v>-14.305555555555557</v>
      </c>
      <c r="K350" s="16">
        <f>K349/$B$3</f>
        <v>-4.5777777777777704</v>
      </c>
      <c r="L350" s="16">
        <f>L349/$B$3</f>
        <v>-7.3571428571428559</v>
      </c>
      <c r="M350" s="16">
        <f>M349/$B$3</f>
        <v>-9.2238805970149258</v>
      </c>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row>
    <row r="351" spans="1:49" s="17" customFormat="1">
      <c r="A351" s="17" t="s">
        <v>13</v>
      </c>
      <c r="B351" s="18">
        <f>B342/B346*100</f>
        <v>94.117647058823522</v>
      </c>
      <c r="C351" s="18">
        <f t="shared" ref="C351:M351" si="199">C342/C346*100</f>
        <v>88.235294117647072</v>
      </c>
      <c r="D351" s="18">
        <f t="shared" si="199"/>
        <v>82.352941176470594</v>
      </c>
      <c r="E351" s="18">
        <f t="shared" si="199"/>
        <v>78.82352941176471</v>
      </c>
      <c r="F351" s="18">
        <f t="shared" si="199"/>
        <v>85.714285714285708</v>
      </c>
      <c r="G351" s="18">
        <f t="shared" si="199"/>
        <v>107.14285714285717</v>
      </c>
      <c r="H351" s="18">
        <f t="shared" si="199"/>
        <v>100</v>
      </c>
      <c r="I351" s="18">
        <f t="shared" si="199"/>
        <v>95.714285714285708</v>
      </c>
      <c r="J351" s="18">
        <f t="shared" si="199"/>
        <v>70.588235294117638</v>
      </c>
      <c r="K351" s="18">
        <f t="shared" si="199"/>
        <v>88.235294117647072</v>
      </c>
      <c r="L351" s="18">
        <f t="shared" si="199"/>
        <v>82.352941176470594</v>
      </c>
      <c r="M351" s="18">
        <f t="shared" si="199"/>
        <v>78.82352941176471</v>
      </c>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row>
    <row r="353" spans="1:49">
      <c r="A353" s="2" t="s">
        <v>290</v>
      </c>
    </row>
    <row r="354" spans="1:49">
      <c r="A354" s="7" t="s">
        <v>261</v>
      </c>
      <c r="B354" s="2" t="s">
        <v>74</v>
      </c>
      <c r="C354" s="11">
        <v>0.25</v>
      </c>
      <c r="D354" s="11">
        <v>0.3</v>
      </c>
      <c r="E354" s="11">
        <v>0.33</v>
      </c>
      <c r="F354" s="2" t="s">
        <v>75</v>
      </c>
      <c r="G354" s="11">
        <v>0.25</v>
      </c>
      <c r="H354" s="11">
        <v>0.3</v>
      </c>
      <c r="I354" s="11">
        <v>0.33</v>
      </c>
      <c r="J354" s="2" t="s">
        <v>75</v>
      </c>
      <c r="K354" s="11">
        <v>0.25</v>
      </c>
      <c r="L354" s="11">
        <v>0.3</v>
      </c>
      <c r="M354" s="11">
        <v>0.33</v>
      </c>
      <c r="N354" s="2"/>
      <c r="O354" s="2"/>
      <c r="P354" s="2"/>
      <c r="Q354" s="2"/>
      <c r="R354" s="2"/>
      <c r="S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c r="A355" s="7" t="s">
        <v>267</v>
      </c>
      <c r="B355" s="2" t="s">
        <v>74</v>
      </c>
      <c r="C355" s="2" t="s">
        <v>74</v>
      </c>
      <c r="D355" s="2" t="s">
        <v>74</v>
      </c>
      <c r="E355" s="2" t="s">
        <v>74</v>
      </c>
      <c r="F355" s="2" t="s">
        <v>75</v>
      </c>
      <c r="G355" s="2" t="s">
        <v>75</v>
      </c>
      <c r="H355" s="2" t="s">
        <v>75</v>
      </c>
      <c r="I355" s="2" t="s">
        <v>75</v>
      </c>
      <c r="J355" s="2" t="s">
        <v>74</v>
      </c>
      <c r="K355" s="2" t="s">
        <v>74</v>
      </c>
      <c r="L355" s="2" t="s">
        <v>74</v>
      </c>
      <c r="M355" s="2" t="s">
        <v>74</v>
      </c>
      <c r="N355" s="2"/>
      <c r="O355" s="2"/>
      <c r="P355" s="2"/>
      <c r="Q355" s="2"/>
      <c r="R355" s="2"/>
      <c r="S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c r="A356" s="7" t="s">
        <v>261</v>
      </c>
      <c r="B356" s="14">
        <f>INDEX(SystemParamValues,MATCH("BasicRate",ParamNames,0),MATCH($B$2,SystemNames,0))</f>
        <v>0.2</v>
      </c>
      <c r="C356" s="14">
        <v>0.25</v>
      </c>
      <c r="D356" s="14">
        <v>0.3</v>
      </c>
      <c r="E356" s="14">
        <v>0.33</v>
      </c>
      <c r="F356" s="14">
        <f>INDEX(SystemParamValues,MATCH("HigherRate",ParamNames,0),MATCH($B$2,SystemNames,0))</f>
        <v>0.4</v>
      </c>
      <c r="G356" s="14">
        <v>0.25</v>
      </c>
      <c r="H356" s="14">
        <v>0.3</v>
      </c>
      <c r="I356" s="14">
        <v>0.33</v>
      </c>
      <c r="J356" s="14">
        <v>0.4</v>
      </c>
      <c r="K356" s="14">
        <v>0.25</v>
      </c>
      <c r="L356" s="14">
        <v>0.3</v>
      </c>
      <c r="M356" s="14">
        <v>0.33</v>
      </c>
      <c r="R356" s="7"/>
      <c r="Z356" s="7"/>
      <c r="AH356" s="7"/>
      <c r="AP356" s="7"/>
    </row>
    <row r="357" spans="1:49">
      <c r="A357" s="7" t="s">
        <v>10</v>
      </c>
      <c r="B357" s="14">
        <f>INDEX(SystemParamValues,MATCH("BasicRate",ParamNames,0),MATCH($B$2,SystemNames,0))</f>
        <v>0.2</v>
      </c>
      <c r="C357" s="14">
        <f>INDEX(SystemParamValues,MATCH("BasicRate",ParamNames,0),MATCH($B$2,SystemNames,0))</f>
        <v>0.2</v>
      </c>
      <c r="D357" s="14">
        <f>INDEX(SystemParamValues,MATCH("BasicRate",ParamNames,0),MATCH($B$2,SystemNames,0))</f>
        <v>0.2</v>
      </c>
      <c r="E357" s="14">
        <f>INDEX(SystemParamValues,MATCH("BasicRate",ParamNames,0),MATCH($B$2,SystemNames,0))</f>
        <v>0.2</v>
      </c>
      <c r="F357" s="14">
        <f>INDEX(SystemParamValues,MATCH("HigherRate",ParamNames,0),MATCH($B$2,SystemNames,0))</f>
        <v>0.4</v>
      </c>
      <c r="G357" s="14">
        <f>INDEX(SystemParamValues,MATCH("HigherRate",ParamNames,0),MATCH($B$2,SystemNames,0))</f>
        <v>0.4</v>
      </c>
      <c r="H357" s="14">
        <f>INDEX(SystemParamValues,MATCH("HigherRate",ParamNames,0),MATCH($B$2,SystemNames,0))</f>
        <v>0.4</v>
      </c>
      <c r="I357" s="14">
        <f>INDEX(SystemParamValues,MATCH("HigherRate",ParamNames,0),MATCH($B$2,SystemNames,0))</f>
        <v>0.4</v>
      </c>
      <c r="J357" s="14">
        <f>INDEX(SystemParamValues,MATCH("BasicRate",ParamNames,0),MATCH($B$2,SystemNames,0))</f>
        <v>0.2</v>
      </c>
      <c r="K357" s="14">
        <f>INDEX(SystemParamValues,MATCH("BasicRate",ParamNames,0),MATCH($B$2,SystemNames,0))</f>
        <v>0.2</v>
      </c>
      <c r="L357" s="14">
        <f>INDEX(SystemParamValues,MATCH("BasicRate",ParamNames,0),MATCH($B$2,SystemNames,0))</f>
        <v>0.2</v>
      </c>
      <c r="M357" s="14">
        <f>INDEX(SystemParamValues,MATCH("BasicRate",ParamNames,0),MATCH($B$2,SystemNames,0))</f>
        <v>0.2</v>
      </c>
    </row>
    <row r="358" spans="1:49">
      <c r="A358" s="7" t="s">
        <v>3</v>
      </c>
      <c r="B358" s="14">
        <v>10</v>
      </c>
      <c r="C358" s="14">
        <v>10</v>
      </c>
      <c r="D358" s="14">
        <v>10</v>
      </c>
      <c r="E358" s="14">
        <v>10</v>
      </c>
      <c r="F358" s="14">
        <v>10</v>
      </c>
      <c r="G358" s="14">
        <v>10</v>
      </c>
      <c r="H358" s="14">
        <v>10</v>
      </c>
      <c r="I358" s="14">
        <v>10</v>
      </c>
      <c r="J358" s="14">
        <v>10</v>
      </c>
      <c r="K358" s="14">
        <v>10</v>
      </c>
      <c r="L358" s="14">
        <v>10</v>
      </c>
      <c r="M358" s="14">
        <v>10</v>
      </c>
    </row>
    <row r="359" spans="1:49">
      <c r="A359" s="7" t="s">
        <v>251</v>
      </c>
      <c r="B359" s="1">
        <f>1</f>
        <v>1</v>
      </c>
      <c r="C359" s="1">
        <f>1</f>
        <v>1</v>
      </c>
      <c r="D359" s="1">
        <f>1</f>
        <v>1</v>
      </c>
      <c r="E359" s="1">
        <f>1</f>
        <v>1</v>
      </c>
      <c r="F359" s="1">
        <f>1</f>
        <v>1</v>
      </c>
      <c r="G359" s="1">
        <f>1</f>
        <v>1</v>
      </c>
      <c r="H359" s="1">
        <f>1</f>
        <v>1</v>
      </c>
      <c r="I359" s="1">
        <f>1</f>
        <v>1</v>
      </c>
      <c r="J359" s="1">
        <f>1</f>
        <v>1</v>
      </c>
      <c r="K359" s="1">
        <f>1</f>
        <v>1</v>
      </c>
      <c r="L359" s="1">
        <f>1</f>
        <v>1</v>
      </c>
      <c r="M359" s="1">
        <f>1</f>
        <v>1</v>
      </c>
      <c r="N359" s="1"/>
      <c r="O359" s="1"/>
      <c r="P359" s="1"/>
      <c r="Q359" s="1"/>
      <c r="R359" s="1"/>
      <c r="S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row>
    <row r="360" spans="1:49">
      <c r="A360" s="7" t="s">
        <v>250</v>
      </c>
      <c r="B360" s="1">
        <f t="shared" ref="B360:M360" si="200">((1+$B$3)*(1+$B$4))-1</f>
        <v>5.0599999999999978E-2</v>
      </c>
      <c r="C360" s="1">
        <f t="shared" si="200"/>
        <v>5.0599999999999978E-2</v>
      </c>
      <c r="D360" s="1">
        <f t="shared" si="200"/>
        <v>5.0599999999999978E-2</v>
      </c>
      <c r="E360" s="1">
        <f t="shared" si="200"/>
        <v>5.0599999999999978E-2</v>
      </c>
      <c r="F360" s="1">
        <f t="shared" si="200"/>
        <v>5.0599999999999978E-2</v>
      </c>
      <c r="G360" s="1">
        <f t="shared" si="200"/>
        <v>5.0599999999999978E-2</v>
      </c>
      <c r="H360" s="1">
        <f t="shared" si="200"/>
        <v>5.0599999999999978E-2</v>
      </c>
      <c r="I360" s="1">
        <f t="shared" si="200"/>
        <v>5.0599999999999978E-2</v>
      </c>
      <c r="J360" s="1">
        <f t="shared" si="200"/>
        <v>5.0599999999999978E-2</v>
      </c>
      <c r="K360" s="1">
        <f t="shared" si="200"/>
        <v>5.0599999999999978E-2</v>
      </c>
      <c r="L360" s="1">
        <f t="shared" si="200"/>
        <v>5.0599999999999978E-2</v>
      </c>
      <c r="M360" s="1">
        <f t="shared" si="200"/>
        <v>5.0599999999999978E-2</v>
      </c>
      <c r="N360" s="1"/>
      <c r="O360" s="1"/>
      <c r="P360" s="1"/>
      <c r="Q360" s="1"/>
      <c r="R360" s="1"/>
      <c r="S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row>
    <row r="361" spans="1:49">
      <c r="A361" s="7" t="s">
        <v>254</v>
      </c>
      <c r="B361" s="1">
        <f t="shared" ref="B361:I361" si="201">B359*((1+B360)^B358)</f>
        <v>1.6382265673600411</v>
      </c>
      <c r="C361" s="1">
        <f t="shared" si="201"/>
        <v>1.6382265673600411</v>
      </c>
      <c r="D361" s="1">
        <f t="shared" si="201"/>
        <v>1.6382265673600411</v>
      </c>
      <c r="E361" s="1">
        <f t="shared" si="201"/>
        <v>1.6382265673600411</v>
      </c>
      <c r="F361" s="1">
        <f t="shared" si="201"/>
        <v>1.6382265673600411</v>
      </c>
      <c r="G361" s="1">
        <f t="shared" si="201"/>
        <v>1.6382265673600411</v>
      </c>
      <c r="H361" s="1">
        <f t="shared" si="201"/>
        <v>1.6382265673600411</v>
      </c>
      <c r="I361" s="1">
        <f t="shared" si="201"/>
        <v>1.6382265673600411</v>
      </c>
      <c r="J361" s="1">
        <f>J359*((1+J360)^J358)</f>
        <v>1.6382265673600411</v>
      </c>
      <c r="K361" s="1">
        <f>K359*((1+K360)^K358)</f>
        <v>1.6382265673600411</v>
      </c>
      <c r="L361" s="1">
        <f>L359*((1+L360)^L358)</f>
        <v>1.6382265673600411</v>
      </c>
      <c r="M361" s="1">
        <f>M359*((1+M360)^M358)</f>
        <v>1.6382265673600411</v>
      </c>
      <c r="N361" s="1"/>
      <c r="O361" s="1"/>
      <c r="P361" s="1"/>
      <c r="Q361" s="1"/>
      <c r="R361" s="1"/>
      <c r="S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row>
    <row r="362" spans="1:49">
      <c r="A362" s="7" t="s">
        <v>258</v>
      </c>
      <c r="B362" s="1">
        <f t="shared" ref="B362:I362" si="202">B361</f>
        <v>1.6382265673600411</v>
      </c>
      <c r="C362" s="1">
        <f t="shared" si="202"/>
        <v>1.6382265673600411</v>
      </c>
      <c r="D362" s="1">
        <f t="shared" si="202"/>
        <v>1.6382265673600411</v>
      </c>
      <c r="E362" s="1">
        <f t="shared" si="202"/>
        <v>1.6382265673600411</v>
      </c>
      <c r="F362" s="1">
        <f t="shared" si="202"/>
        <v>1.6382265673600411</v>
      </c>
      <c r="G362" s="1">
        <f t="shared" si="202"/>
        <v>1.6382265673600411</v>
      </c>
      <c r="H362" s="1">
        <f t="shared" si="202"/>
        <v>1.6382265673600411</v>
      </c>
      <c r="I362" s="1">
        <f t="shared" si="202"/>
        <v>1.6382265673600411</v>
      </c>
      <c r="J362" s="1">
        <f>J361</f>
        <v>1.6382265673600411</v>
      </c>
      <c r="K362" s="1">
        <f>K361</f>
        <v>1.6382265673600411</v>
      </c>
      <c r="L362" s="1">
        <f>L361</f>
        <v>1.6382265673600411</v>
      </c>
      <c r="M362" s="1">
        <f>M361</f>
        <v>1.6382265673600411</v>
      </c>
      <c r="N362" s="1"/>
      <c r="O362" s="1"/>
      <c r="P362" s="1"/>
      <c r="Q362" s="1"/>
      <c r="R362" s="1"/>
      <c r="S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row>
    <row r="363" spans="1:49">
      <c r="A363" s="7" t="s">
        <v>253</v>
      </c>
      <c r="B363" s="1">
        <f t="shared" ref="B363:I363" si="203">1/(1-B356)</f>
        <v>1.25</v>
      </c>
      <c r="C363" s="1">
        <f t="shared" si="203"/>
        <v>1.3333333333333333</v>
      </c>
      <c r="D363" s="1">
        <f t="shared" si="203"/>
        <v>1.4285714285714286</v>
      </c>
      <c r="E363" s="1">
        <f t="shared" si="203"/>
        <v>1.4925373134328359</v>
      </c>
      <c r="F363" s="1">
        <f t="shared" si="203"/>
        <v>1.6666666666666667</v>
      </c>
      <c r="G363" s="1">
        <f t="shared" si="203"/>
        <v>1.3333333333333333</v>
      </c>
      <c r="H363" s="1">
        <f t="shared" si="203"/>
        <v>1.4285714285714286</v>
      </c>
      <c r="I363" s="1">
        <f t="shared" si="203"/>
        <v>1.4925373134328359</v>
      </c>
      <c r="J363" s="1">
        <f>1/(1-J356)</f>
        <v>1.6666666666666667</v>
      </c>
      <c r="K363" s="1">
        <f>1/(1-K356)</f>
        <v>1.3333333333333333</v>
      </c>
      <c r="L363" s="1">
        <f>1/(1-L356)</f>
        <v>1.4285714285714286</v>
      </c>
      <c r="M363" s="1">
        <f>1/(1-M356)</f>
        <v>1.4925373134328359</v>
      </c>
      <c r="N363" s="1"/>
      <c r="O363" s="1"/>
      <c r="P363" s="1"/>
      <c r="Q363" s="1"/>
      <c r="R363" s="1"/>
      <c r="S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row>
    <row r="364" spans="1:49">
      <c r="A364" s="7" t="s">
        <v>11</v>
      </c>
      <c r="B364" s="1">
        <f t="shared" ref="B364:M364" si="204">((1+$B$3)*(1+$B$4))-1</f>
        <v>5.0599999999999978E-2</v>
      </c>
      <c r="C364" s="1">
        <f t="shared" si="204"/>
        <v>5.0599999999999978E-2</v>
      </c>
      <c r="D364" s="1">
        <f t="shared" si="204"/>
        <v>5.0599999999999978E-2</v>
      </c>
      <c r="E364" s="1">
        <f t="shared" si="204"/>
        <v>5.0599999999999978E-2</v>
      </c>
      <c r="F364" s="1">
        <f t="shared" si="204"/>
        <v>5.0599999999999978E-2</v>
      </c>
      <c r="G364" s="1">
        <f t="shared" si="204"/>
        <v>5.0599999999999978E-2</v>
      </c>
      <c r="H364" s="1">
        <f t="shared" si="204"/>
        <v>5.0599999999999978E-2</v>
      </c>
      <c r="I364" s="1">
        <f t="shared" si="204"/>
        <v>5.0599999999999978E-2</v>
      </c>
      <c r="J364" s="1">
        <f t="shared" si="204"/>
        <v>5.0599999999999978E-2</v>
      </c>
      <c r="K364" s="1">
        <f t="shared" si="204"/>
        <v>5.0599999999999978E-2</v>
      </c>
      <c r="L364" s="1">
        <f t="shared" si="204"/>
        <v>5.0599999999999978E-2</v>
      </c>
      <c r="M364" s="1">
        <f t="shared" si="204"/>
        <v>5.0599999999999978E-2</v>
      </c>
      <c r="N364" s="1"/>
      <c r="O364" s="1"/>
      <c r="P364" s="1"/>
      <c r="Q364" s="1"/>
      <c r="R364" s="1"/>
      <c r="S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row>
    <row r="365" spans="1:49">
      <c r="A365" s="7" t="s">
        <v>255</v>
      </c>
      <c r="B365" s="1">
        <f t="shared" ref="B365:I365" si="205">B363*((1+B364)^(B358))</f>
        <v>2.0477832092000514</v>
      </c>
      <c r="C365" s="1">
        <f t="shared" si="205"/>
        <v>2.184302089813388</v>
      </c>
      <c r="D365" s="1">
        <f t="shared" si="205"/>
        <v>2.3403236676572017</v>
      </c>
      <c r="E365" s="1">
        <f t="shared" si="205"/>
        <v>2.4451142796418526</v>
      </c>
      <c r="F365" s="1">
        <f t="shared" si="205"/>
        <v>2.7303776122667354</v>
      </c>
      <c r="G365" s="1">
        <f t="shared" si="205"/>
        <v>2.184302089813388</v>
      </c>
      <c r="H365" s="1">
        <f t="shared" si="205"/>
        <v>2.3403236676572017</v>
      </c>
      <c r="I365" s="1">
        <f t="shared" si="205"/>
        <v>2.4451142796418526</v>
      </c>
      <c r="J365" s="1">
        <f>J363*((1+J364)^(J358))</f>
        <v>2.7303776122667354</v>
      </c>
      <c r="K365" s="1">
        <f>K363*((1+K364)^(K358))</f>
        <v>2.184302089813388</v>
      </c>
      <c r="L365" s="1">
        <f>L363*((1+L364)^(L358))</f>
        <v>2.3403236676572017</v>
      </c>
      <c r="M365" s="1">
        <f>M363*((1+M364)^(M358))</f>
        <v>2.4451142796418526</v>
      </c>
      <c r="N365" s="1"/>
      <c r="O365" s="1"/>
      <c r="P365" s="1"/>
      <c r="Q365" s="1"/>
      <c r="R365" s="1"/>
      <c r="S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row>
    <row r="366" spans="1:49">
      <c r="A366" s="7" t="s">
        <v>259</v>
      </c>
      <c r="B366" s="1">
        <f t="shared" ref="B366:I366" si="206">B365*(1-B357*(1-$B$8))</f>
        <v>1.7406157278200436</v>
      </c>
      <c r="C366" s="1">
        <f t="shared" si="206"/>
        <v>1.8566567763413797</v>
      </c>
      <c r="D366" s="1">
        <f t="shared" si="206"/>
        <v>1.9892751175086214</v>
      </c>
      <c r="E366" s="1">
        <f t="shared" si="206"/>
        <v>2.0783471376955744</v>
      </c>
      <c r="F366" s="1">
        <f t="shared" si="206"/>
        <v>1.9112643285867146</v>
      </c>
      <c r="G366" s="1">
        <f t="shared" si="206"/>
        <v>1.5290114628693716</v>
      </c>
      <c r="H366" s="1">
        <f t="shared" si="206"/>
        <v>1.6382265673600411</v>
      </c>
      <c r="I366" s="1">
        <f t="shared" si="206"/>
        <v>1.7115799957492968</v>
      </c>
      <c r="J366" s="1">
        <f>J365*(1-J357*(1-$B$8))</f>
        <v>2.3208209704267251</v>
      </c>
      <c r="K366" s="1">
        <f>K365*(1-K357*(1-$B$8))</f>
        <v>1.8566567763413797</v>
      </c>
      <c r="L366" s="1">
        <f>L365*(1-L357*(1-$B$8))</f>
        <v>1.9892751175086214</v>
      </c>
      <c r="M366" s="1">
        <f>M365*(1-M357*(1-$B$8))</f>
        <v>2.0783471376955744</v>
      </c>
      <c r="N366" s="1"/>
      <c r="O366" s="1"/>
      <c r="P366" s="1"/>
      <c r="Q366" s="1"/>
      <c r="R366" s="1"/>
      <c r="S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row>
    <row r="367" spans="1:49">
      <c r="A367" s="7" t="s">
        <v>256</v>
      </c>
      <c r="B367" s="1">
        <f t="shared" ref="B367:I367" si="207">B366/((1+$B$4)^B358)</f>
        <v>1.4279111530531288</v>
      </c>
      <c r="C367" s="1">
        <f t="shared" si="207"/>
        <v>1.5231052299233372</v>
      </c>
      <c r="D367" s="1">
        <f t="shared" si="207"/>
        <v>1.6318984606321474</v>
      </c>
      <c r="E367" s="1">
        <f t="shared" si="207"/>
        <v>1.7049685409589597</v>
      </c>
      <c r="F367" s="1">
        <f t="shared" si="207"/>
        <v>1.5679024425681414</v>
      </c>
      <c r="G367" s="1">
        <f t="shared" si="207"/>
        <v>1.2543219540545132</v>
      </c>
      <c r="H367" s="1">
        <f t="shared" si="207"/>
        <v>1.3439163793441213</v>
      </c>
      <c r="I367" s="1">
        <f t="shared" si="207"/>
        <v>1.4040917396132611</v>
      </c>
      <c r="J367" s="1">
        <f>J366/((1+$B$4)^J358)</f>
        <v>1.903881537404172</v>
      </c>
      <c r="K367" s="1">
        <f>K366/((1+$B$4)^K358)</f>
        <v>1.5231052299233372</v>
      </c>
      <c r="L367" s="1">
        <f>L366/((1+$B$4)^L358)</f>
        <v>1.6318984606321474</v>
      </c>
      <c r="M367" s="1">
        <f>M366/((1+$B$4)^M358)</f>
        <v>1.7049685409589597</v>
      </c>
      <c r="N367" s="1"/>
      <c r="O367" s="1"/>
      <c r="P367" s="1"/>
      <c r="Q367" s="1"/>
      <c r="R367" s="1"/>
      <c r="S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row>
    <row r="368" spans="1:49">
      <c r="A368" s="7" t="s">
        <v>12</v>
      </c>
      <c r="B368" s="1">
        <f t="shared" ref="B368:I368" si="208">B367^(1/B358)-1</f>
        <v>3.6263302380849405E-2</v>
      </c>
      <c r="C368" s="1">
        <f t="shared" si="208"/>
        <v>4.2972820314742588E-2</v>
      </c>
      <c r="D368" s="1">
        <f t="shared" si="208"/>
        <v>5.019346931381774E-2</v>
      </c>
      <c r="E368" s="1">
        <f t="shared" si="208"/>
        <v>5.4803681737816135E-2</v>
      </c>
      <c r="F368" s="1">
        <f t="shared" si="208"/>
        <v>4.6000527792422918E-2</v>
      </c>
      <c r="G368" s="1">
        <f t="shared" si="208"/>
        <v>2.2918192041408547E-2</v>
      </c>
      <c r="H368" s="1">
        <f t="shared" si="208"/>
        <v>3.0000000000000027E-2</v>
      </c>
      <c r="I368" s="1">
        <f t="shared" si="208"/>
        <v>3.4521565726190362E-2</v>
      </c>
      <c r="J368" s="1">
        <f>J367^(1/J358)-1</f>
        <v>6.650769241398935E-2</v>
      </c>
      <c r="K368" s="1">
        <f>K367^(1/K358)-1</f>
        <v>4.2972820314742588E-2</v>
      </c>
      <c r="L368" s="1">
        <f>L367^(1/L358)-1</f>
        <v>5.019346931381774E-2</v>
      </c>
      <c r="M368" s="1">
        <f>M367^(1/M358)-1</f>
        <v>5.4803681737816135E-2</v>
      </c>
      <c r="N368" s="1"/>
      <c r="O368" s="1"/>
      <c r="P368" s="1"/>
      <c r="Q368" s="1"/>
      <c r="R368" s="1"/>
      <c r="S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row>
    <row r="369" spans="1:49">
      <c r="A369" s="7" t="s">
        <v>5</v>
      </c>
      <c r="B369" s="1">
        <f t="shared" ref="B369:I369" si="209">$B$3-B368</f>
        <v>-6.2633023808494059E-3</v>
      </c>
      <c r="C369" s="1">
        <f t="shared" si="209"/>
        <v>-1.2972820314742589E-2</v>
      </c>
      <c r="D369" s="1">
        <f t="shared" si="209"/>
        <v>-2.0193469313817741E-2</v>
      </c>
      <c r="E369" s="1">
        <f t="shared" si="209"/>
        <v>-2.4803681737816136E-2</v>
      </c>
      <c r="F369" s="1">
        <f t="shared" si="209"/>
        <v>-1.6000527792422919E-2</v>
      </c>
      <c r="G369" s="1">
        <f t="shared" si="209"/>
        <v>7.0818079585914517E-3</v>
      </c>
      <c r="H369" s="1">
        <f t="shared" si="209"/>
        <v>-2.7755575615628914E-17</v>
      </c>
      <c r="I369" s="1">
        <f t="shared" si="209"/>
        <v>-4.521565726190363E-3</v>
      </c>
      <c r="J369" s="1">
        <f>$B$3-J368</f>
        <v>-3.6507692413989351E-2</v>
      </c>
      <c r="K369" s="1">
        <f>$B$3-K368</f>
        <v>-1.2972820314742589E-2</v>
      </c>
      <c r="L369" s="1">
        <f>$B$3-L368</f>
        <v>-2.0193469313817741E-2</v>
      </c>
      <c r="M369" s="1">
        <f>$B$3-M368</f>
        <v>-2.4803681737816136E-2</v>
      </c>
      <c r="N369" s="1"/>
      <c r="O369" s="1"/>
      <c r="P369" s="1"/>
      <c r="Q369" s="1"/>
      <c r="R369" s="1"/>
      <c r="S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row>
    <row r="370" spans="1:49" s="17" customFormat="1">
      <c r="A370" s="17" t="s">
        <v>6</v>
      </c>
      <c r="B370" s="16">
        <f t="shared" ref="B370:I370" si="210">B369/$B$3</f>
        <v>-0.20877674602831353</v>
      </c>
      <c r="C370" s="16">
        <f t="shared" si="210"/>
        <v>-0.43242734382475301</v>
      </c>
      <c r="D370" s="16">
        <f t="shared" si="210"/>
        <v>-0.67311564379392474</v>
      </c>
      <c r="E370" s="16">
        <f t="shared" si="210"/>
        <v>-0.82678939126053785</v>
      </c>
      <c r="F370" s="16">
        <f t="shared" si="210"/>
        <v>-0.53335092641409731</v>
      </c>
      <c r="G370" s="16">
        <f t="shared" si="210"/>
        <v>0.23606026528638174</v>
      </c>
      <c r="H370" s="16">
        <f t="shared" si="210"/>
        <v>-9.2518585385429718E-16</v>
      </c>
      <c r="I370" s="16">
        <f t="shared" si="210"/>
        <v>-0.15071885753967879</v>
      </c>
      <c r="J370" s="16">
        <f>J369/$B$3</f>
        <v>-1.2169230804663118</v>
      </c>
      <c r="K370" s="16">
        <f>K369/$B$3</f>
        <v>-0.43242734382475301</v>
      </c>
      <c r="L370" s="16">
        <f>L369/$B$3</f>
        <v>-0.67311564379392474</v>
      </c>
      <c r="M370" s="16">
        <f>M369/$B$3</f>
        <v>-0.82678939126053785</v>
      </c>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row>
    <row r="371" spans="1:49" s="17" customFormat="1">
      <c r="A371" s="17" t="s">
        <v>13</v>
      </c>
      <c r="B371" s="18">
        <f>B362/B366*100</f>
        <v>94.117647058823536</v>
      </c>
      <c r="C371" s="18">
        <f t="shared" ref="C371:M371" si="211">C362/C366*100</f>
        <v>88.235294117647072</v>
      </c>
      <c r="D371" s="18">
        <f t="shared" si="211"/>
        <v>82.35294117647058</v>
      </c>
      <c r="E371" s="18">
        <f t="shared" si="211"/>
        <v>78.82352941176471</v>
      </c>
      <c r="F371" s="18">
        <f t="shared" si="211"/>
        <v>85.714285714285722</v>
      </c>
      <c r="G371" s="18">
        <f t="shared" si="211"/>
        <v>107.14285714285714</v>
      </c>
      <c r="H371" s="18">
        <f t="shared" si="211"/>
        <v>100</v>
      </c>
      <c r="I371" s="18">
        <f t="shared" si="211"/>
        <v>95.714285714285708</v>
      </c>
      <c r="J371" s="18">
        <f t="shared" si="211"/>
        <v>70.588235294117638</v>
      </c>
      <c r="K371" s="18">
        <f t="shared" si="211"/>
        <v>88.235294117647072</v>
      </c>
      <c r="L371" s="18">
        <f t="shared" si="211"/>
        <v>82.35294117647058</v>
      </c>
      <c r="M371" s="18">
        <f t="shared" si="211"/>
        <v>78.82352941176471</v>
      </c>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row>
    <row r="373" spans="1:49">
      <c r="A373" s="2" t="s">
        <v>291</v>
      </c>
    </row>
    <row r="374" spans="1:49">
      <c r="A374" s="7" t="s">
        <v>261</v>
      </c>
      <c r="B374" s="2" t="s">
        <v>74</v>
      </c>
      <c r="C374" s="11">
        <v>0.25</v>
      </c>
      <c r="D374" s="11">
        <v>0.3</v>
      </c>
      <c r="E374" s="11">
        <v>0.33</v>
      </c>
      <c r="F374" s="2" t="s">
        <v>75</v>
      </c>
      <c r="G374" s="11">
        <v>0.25</v>
      </c>
      <c r="H374" s="11">
        <v>0.3</v>
      </c>
      <c r="I374" s="11">
        <v>0.33</v>
      </c>
      <c r="J374" s="2" t="s">
        <v>75</v>
      </c>
      <c r="K374" s="11">
        <v>0.25</v>
      </c>
      <c r="L374" s="11">
        <v>0.3</v>
      </c>
      <c r="M374" s="11">
        <v>0.33</v>
      </c>
      <c r="N374" s="2"/>
      <c r="O374" s="2"/>
      <c r="P374" s="2"/>
      <c r="Q374" s="2"/>
      <c r="R374" s="2"/>
      <c r="S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c r="A375" s="7" t="s">
        <v>267</v>
      </c>
      <c r="B375" s="2" t="s">
        <v>74</v>
      </c>
      <c r="C375" s="2" t="s">
        <v>74</v>
      </c>
      <c r="D375" s="2" t="s">
        <v>74</v>
      </c>
      <c r="E375" s="2" t="s">
        <v>74</v>
      </c>
      <c r="F375" s="2" t="s">
        <v>75</v>
      </c>
      <c r="G375" s="2" t="s">
        <v>75</v>
      </c>
      <c r="H375" s="2" t="s">
        <v>75</v>
      </c>
      <c r="I375" s="2" t="s">
        <v>75</v>
      </c>
      <c r="J375" s="2" t="s">
        <v>74</v>
      </c>
      <c r="K375" s="2" t="s">
        <v>74</v>
      </c>
      <c r="L375" s="2" t="s">
        <v>74</v>
      </c>
      <c r="M375" s="2" t="s">
        <v>74</v>
      </c>
      <c r="N375" s="2"/>
      <c r="O375" s="2"/>
      <c r="P375" s="2"/>
      <c r="Q375" s="2"/>
      <c r="R375" s="2"/>
      <c r="S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c r="A376" s="7" t="s">
        <v>261</v>
      </c>
      <c r="B376" s="14">
        <f>INDEX(SystemParamValues,MATCH("BasicRate",ParamNames,0),MATCH($B$2,SystemNames,0))</f>
        <v>0.2</v>
      </c>
      <c r="C376" s="14">
        <v>0.25</v>
      </c>
      <c r="D376" s="14">
        <v>0.3</v>
      </c>
      <c r="E376" s="14">
        <v>0.33</v>
      </c>
      <c r="F376" s="14">
        <f>INDEX(SystemParamValues,MATCH("HigherRate",ParamNames,0),MATCH($B$2,SystemNames,0))</f>
        <v>0.4</v>
      </c>
      <c r="G376" s="14">
        <v>0.25</v>
      </c>
      <c r="H376" s="14">
        <v>0.3</v>
      </c>
      <c r="I376" s="14">
        <v>0.33</v>
      </c>
      <c r="J376" s="14">
        <v>0.4</v>
      </c>
      <c r="K376" s="14">
        <v>0.25</v>
      </c>
      <c r="L376" s="14">
        <v>0.3</v>
      </c>
      <c r="M376" s="14">
        <v>0.33</v>
      </c>
      <c r="R376" s="7"/>
      <c r="Z376" s="7"/>
      <c r="AH376" s="7"/>
      <c r="AP376" s="7"/>
    </row>
    <row r="377" spans="1:49">
      <c r="A377" s="7" t="s">
        <v>10</v>
      </c>
      <c r="B377" s="14">
        <f>INDEX(SystemParamValues,MATCH("BasicRate",ParamNames,0),MATCH($B$2,SystemNames,0))</f>
        <v>0.2</v>
      </c>
      <c r="C377" s="14">
        <f>INDEX(SystemParamValues,MATCH("BasicRate",ParamNames,0),MATCH($B$2,SystemNames,0))</f>
        <v>0.2</v>
      </c>
      <c r="D377" s="14">
        <f>INDEX(SystemParamValues,MATCH("BasicRate",ParamNames,0),MATCH($B$2,SystemNames,0))</f>
        <v>0.2</v>
      </c>
      <c r="E377" s="14">
        <f>INDEX(SystemParamValues,MATCH("BasicRate",ParamNames,0),MATCH($B$2,SystemNames,0))</f>
        <v>0.2</v>
      </c>
      <c r="F377" s="14">
        <f>INDEX(SystemParamValues,MATCH("HigherRate",ParamNames,0),MATCH($B$2,SystemNames,0))</f>
        <v>0.4</v>
      </c>
      <c r="G377" s="14">
        <f>INDEX(SystemParamValues,MATCH("HigherRate",ParamNames,0),MATCH($B$2,SystemNames,0))</f>
        <v>0.4</v>
      </c>
      <c r="H377" s="14">
        <f>INDEX(SystemParamValues,MATCH("HigherRate",ParamNames,0),MATCH($B$2,SystemNames,0))</f>
        <v>0.4</v>
      </c>
      <c r="I377" s="14">
        <f>INDEX(SystemParamValues,MATCH("HigherRate",ParamNames,0),MATCH($B$2,SystemNames,0))</f>
        <v>0.4</v>
      </c>
      <c r="J377" s="14">
        <f>INDEX(SystemParamValues,MATCH("BasicRate",ParamNames,0),MATCH($B$2,SystemNames,0))</f>
        <v>0.2</v>
      </c>
      <c r="K377" s="14">
        <f>INDEX(SystemParamValues,MATCH("BasicRate",ParamNames,0),MATCH($B$2,SystemNames,0))</f>
        <v>0.2</v>
      </c>
      <c r="L377" s="14">
        <f>INDEX(SystemParamValues,MATCH("BasicRate",ParamNames,0),MATCH($B$2,SystemNames,0))</f>
        <v>0.2</v>
      </c>
      <c r="M377" s="14">
        <f>INDEX(SystemParamValues,MATCH("BasicRate",ParamNames,0),MATCH($B$2,SystemNames,0))</f>
        <v>0.2</v>
      </c>
    </row>
    <row r="378" spans="1:49">
      <c r="A378" s="7" t="s">
        <v>3</v>
      </c>
      <c r="B378" s="14">
        <v>25</v>
      </c>
      <c r="C378" s="14">
        <v>25</v>
      </c>
      <c r="D378" s="14">
        <v>25</v>
      </c>
      <c r="E378" s="14">
        <v>25</v>
      </c>
      <c r="F378" s="14">
        <v>25</v>
      </c>
      <c r="G378" s="14">
        <v>25</v>
      </c>
      <c r="H378" s="14">
        <v>25</v>
      </c>
      <c r="I378" s="14">
        <v>25</v>
      </c>
      <c r="J378" s="14">
        <v>25</v>
      </c>
      <c r="K378" s="14">
        <v>25</v>
      </c>
      <c r="L378" s="14">
        <v>25</v>
      </c>
      <c r="M378" s="14">
        <v>25</v>
      </c>
    </row>
    <row r="379" spans="1:49">
      <c r="A379" s="7" t="s">
        <v>251</v>
      </c>
      <c r="B379" s="1">
        <f>1</f>
        <v>1</v>
      </c>
      <c r="C379" s="1">
        <f>1</f>
        <v>1</v>
      </c>
      <c r="D379" s="1">
        <f>1</f>
        <v>1</v>
      </c>
      <c r="E379" s="1">
        <f>1</f>
        <v>1</v>
      </c>
      <c r="F379" s="1">
        <f>1</f>
        <v>1</v>
      </c>
      <c r="G379" s="1">
        <f>1</f>
        <v>1</v>
      </c>
      <c r="H379" s="1">
        <f>1</f>
        <v>1</v>
      </c>
      <c r="I379" s="1">
        <f>1</f>
        <v>1</v>
      </c>
      <c r="J379" s="1">
        <f>1</f>
        <v>1</v>
      </c>
      <c r="K379" s="1">
        <f>1</f>
        <v>1</v>
      </c>
      <c r="L379" s="1">
        <f>1</f>
        <v>1</v>
      </c>
      <c r="M379" s="1">
        <f>1</f>
        <v>1</v>
      </c>
      <c r="N379" s="1"/>
      <c r="O379" s="1"/>
      <c r="P379" s="1"/>
      <c r="Q379" s="1"/>
      <c r="R379" s="1"/>
      <c r="S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row>
    <row r="380" spans="1:49">
      <c r="A380" s="7" t="s">
        <v>250</v>
      </c>
      <c r="B380" s="1">
        <f t="shared" ref="B380:M380" si="212">((1+$B$3)*(1+$B$4))-1</f>
        <v>5.0599999999999978E-2</v>
      </c>
      <c r="C380" s="1">
        <f t="shared" si="212"/>
        <v>5.0599999999999978E-2</v>
      </c>
      <c r="D380" s="1">
        <f t="shared" si="212"/>
        <v>5.0599999999999978E-2</v>
      </c>
      <c r="E380" s="1">
        <f t="shared" si="212"/>
        <v>5.0599999999999978E-2</v>
      </c>
      <c r="F380" s="1">
        <f t="shared" si="212"/>
        <v>5.0599999999999978E-2</v>
      </c>
      <c r="G380" s="1">
        <f t="shared" si="212"/>
        <v>5.0599999999999978E-2</v>
      </c>
      <c r="H380" s="1">
        <f t="shared" si="212"/>
        <v>5.0599999999999978E-2</v>
      </c>
      <c r="I380" s="1">
        <f t="shared" si="212"/>
        <v>5.0599999999999978E-2</v>
      </c>
      <c r="J380" s="1">
        <f t="shared" si="212"/>
        <v>5.0599999999999978E-2</v>
      </c>
      <c r="K380" s="1">
        <f t="shared" si="212"/>
        <v>5.0599999999999978E-2</v>
      </c>
      <c r="L380" s="1">
        <f t="shared" si="212"/>
        <v>5.0599999999999978E-2</v>
      </c>
      <c r="M380" s="1">
        <f t="shared" si="212"/>
        <v>5.0599999999999978E-2</v>
      </c>
      <c r="N380" s="1"/>
      <c r="O380" s="1"/>
      <c r="P380" s="1"/>
      <c r="Q380" s="1"/>
      <c r="R380" s="1"/>
      <c r="S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row>
    <row r="381" spans="1:49">
      <c r="A381" s="7" t="s">
        <v>254</v>
      </c>
      <c r="B381" s="1">
        <f t="shared" ref="B381:I381" si="213">B379*((1+B380)^B378)</f>
        <v>3.4350646224686523</v>
      </c>
      <c r="C381" s="1">
        <f t="shared" si="213"/>
        <v>3.4350646224686523</v>
      </c>
      <c r="D381" s="1">
        <f t="shared" si="213"/>
        <v>3.4350646224686523</v>
      </c>
      <c r="E381" s="1">
        <f t="shared" si="213"/>
        <v>3.4350646224686523</v>
      </c>
      <c r="F381" s="1">
        <f t="shared" si="213"/>
        <v>3.4350646224686523</v>
      </c>
      <c r="G381" s="1">
        <f t="shared" si="213"/>
        <v>3.4350646224686523</v>
      </c>
      <c r="H381" s="1">
        <f t="shared" si="213"/>
        <v>3.4350646224686523</v>
      </c>
      <c r="I381" s="1">
        <f t="shared" si="213"/>
        <v>3.4350646224686523</v>
      </c>
      <c r="J381" s="1">
        <f>J379*((1+J380)^J378)</f>
        <v>3.4350646224686523</v>
      </c>
      <c r="K381" s="1">
        <f>K379*((1+K380)^K378)</f>
        <v>3.4350646224686523</v>
      </c>
      <c r="L381" s="1">
        <f>L379*((1+L380)^L378)</f>
        <v>3.4350646224686523</v>
      </c>
      <c r="M381" s="1">
        <f>M379*((1+M380)^M378)</f>
        <v>3.4350646224686523</v>
      </c>
      <c r="N381" s="1"/>
      <c r="O381" s="1"/>
      <c r="P381" s="1"/>
      <c r="Q381" s="1"/>
      <c r="R381" s="1"/>
      <c r="S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row>
    <row r="382" spans="1:49">
      <c r="A382" s="7" t="s">
        <v>258</v>
      </c>
      <c r="B382" s="1">
        <f t="shared" ref="B382:I382" si="214">B381</f>
        <v>3.4350646224686523</v>
      </c>
      <c r="C382" s="1">
        <f t="shared" si="214"/>
        <v>3.4350646224686523</v>
      </c>
      <c r="D382" s="1">
        <f t="shared" si="214"/>
        <v>3.4350646224686523</v>
      </c>
      <c r="E382" s="1">
        <f t="shared" si="214"/>
        <v>3.4350646224686523</v>
      </c>
      <c r="F382" s="1">
        <f t="shared" si="214"/>
        <v>3.4350646224686523</v>
      </c>
      <c r="G382" s="1">
        <f t="shared" si="214"/>
        <v>3.4350646224686523</v>
      </c>
      <c r="H382" s="1">
        <f t="shared" si="214"/>
        <v>3.4350646224686523</v>
      </c>
      <c r="I382" s="1">
        <f t="shared" si="214"/>
        <v>3.4350646224686523</v>
      </c>
      <c r="J382" s="1">
        <f>J381</f>
        <v>3.4350646224686523</v>
      </c>
      <c r="K382" s="1">
        <f>K381</f>
        <v>3.4350646224686523</v>
      </c>
      <c r="L382" s="1">
        <f>L381</f>
        <v>3.4350646224686523</v>
      </c>
      <c r="M382" s="1">
        <f>M381</f>
        <v>3.4350646224686523</v>
      </c>
      <c r="N382" s="1"/>
      <c r="O382" s="1"/>
      <c r="P382" s="1"/>
      <c r="Q382" s="1"/>
      <c r="R382" s="1"/>
      <c r="S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row>
    <row r="383" spans="1:49">
      <c r="A383" s="7" t="s">
        <v>253</v>
      </c>
      <c r="B383" s="1">
        <f t="shared" ref="B383:I383" si="215">1/(1-B376)</f>
        <v>1.25</v>
      </c>
      <c r="C383" s="1">
        <f t="shared" si="215"/>
        <v>1.3333333333333333</v>
      </c>
      <c r="D383" s="1">
        <f t="shared" si="215"/>
        <v>1.4285714285714286</v>
      </c>
      <c r="E383" s="1">
        <f t="shared" si="215"/>
        <v>1.4925373134328359</v>
      </c>
      <c r="F383" s="1">
        <f t="shared" si="215"/>
        <v>1.6666666666666667</v>
      </c>
      <c r="G383" s="1">
        <f t="shared" si="215"/>
        <v>1.3333333333333333</v>
      </c>
      <c r="H383" s="1">
        <f t="shared" si="215"/>
        <v>1.4285714285714286</v>
      </c>
      <c r="I383" s="1">
        <f t="shared" si="215"/>
        <v>1.4925373134328359</v>
      </c>
      <c r="J383" s="1">
        <f>1/(1-J376)</f>
        <v>1.6666666666666667</v>
      </c>
      <c r="K383" s="1">
        <f>1/(1-K376)</f>
        <v>1.3333333333333333</v>
      </c>
      <c r="L383" s="1">
        <f>1/(1-L376)</f>
        <v>1.4285714285714286</v>
      </c>
      <c r="M383" s="1">
        <f>1/(1-M376)</f>
        <v>1.4925373134328359</v>
      </c>
      <c r="N383" s="1"/>
      <c r="O383" s="1"/>
      <c r="P383" s="1"/>
      <c r="Q383" s="1"/>
      <c r="R383" s="1"/>
      <c r="S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row>
    <row r="384" spans="1:49">
      <c r="A384" s="7" t="s">
        <v>11</v>
      </c>
      <c r="B384" s="1">
        <f t="shared" ref="B384:M384" si="216">((1+$B$3)*(1+$B$4))-1</f>
        <v>5.0599999999999978E-2</v>
      </c>
      <c r="C384" s="1">
        <f t="shared" si="216"/>
        <v>5.0599999999999978E-2</v>
      </c>
      <c r="D384" s="1">
        <f t="shared" si="216"/>
        <v>5.0599999999999978E-2</v>
      </c>
      <c r="E384" s="1">
        <f t="shared" si="216"/>
        <v>5.0599999999999978E-2</v>
      </c>
      <c r="F384" s="1">
        <f t="shared" si="216"/>
        <v>5.0599999999999978E-2</v>
      </c>
      <c r="G384" s="1">
        <f t="shared" si="216"/>
        <v>5.0599999999999978E-2</v>
      </c>
      <c r="H384" s="1">
        <f t="shared" si="216"/>
        <v>5.0599999999999978E-2</v>
      </c>
      <c r="I384" s="1">
        <f t="shared" si="216"/>
        <v>5.0599999999999978E-2</v>
      </c>
      <c r="J384" s="1">
        <f t="shared" si="216"/>
        <v>5.0599999999999978E-2</v>
      </c>
      <c r="K384" s="1">
        <f t="shared" si="216"/>
        <v>5.0599999999999978E-2</v>
      </c>
      <c r="L384" s="1">
        <f t="shared" si="216"/>
        <v>5.0599999999999978E-2</v>
      </c>
      <c r="M384" s="1">
        <f t="shared" si="216"/>
        <v>5.0599999999999978E-2</v>
      </c>
      <c r="N384" s="1"/>
      <c r="O384" s="1"/>
      <c r="P384" s="1"/>
      <c r="Q384" s="1"/>
      <c r="R384" s="1"/>
      <c r="S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row>
    <row r="385" spans="1:50">
      <c r="A385" s="7" t="s">
        <v>255</v>
      </c>
      <c r="B385" s="1">
        <f t="shared" ref="B385:I385" si="217">B383*((1+B384)^(B378))</f>
        <v>4.2938307780858151</v>
      </c>
      <c r="C385" s="1">
        <f t="shared" si="217"/>
        <v>4.5800861632915364</v>
      </c>
      <c r="D385" s="1">
        <f t="shared" si="217"/>
        <v>4.9072351749552174</v>
      </c>
      <c r="E385" s="1">
        <f t="shared" si="217"/>
        <v>5.1269621230875408</v>
      </c>
      <c r="F385" s="1">
        <f t="shared" si="217"/>
        <v>5.7251077041144205</v>
      </c>
      <c r="G385" s="1">
        <f t="shared" si="217"/>
        <v>4.5800861632915364</v>
      </c>
      <c r="H385" s="1">
        <f t="shared" si="217"/>
        <v>4.9072351749552174</v>
      </c>
      <c r="I385" s="1">
        <f t="shared" si="217"/>
        <v>5.1269621230875408</v>
      </c>
      <c r="J385" s="1">
        <f>J383*((1+J384)^(J378))</f>
        <v>5.7251077041144205</v>
      </c>
      <c r="K385" s="1">
        <f>K383*((1+K384)^(K378))</f>
        <v>4.5800861632915364</v>
      </c>
      <c r="L385" s="1">
        <f>L383*((1+L384)^(L378))</f>
        <v>4.9072351749552174</v>
      </c>
      <c r="M385" s="1">
        <f>M383*((1+M384)^(M378))</f>
        <v>5.1269621230875408</v>
      </c>
      <c r="N385" s="1"/>
      <c r="O385" s="1"/>
      <c r="P385" s="1"/>
      <c r="Q385" s="1"/>
      <c r="R385" s="1"/>
      <c r="S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row>
    <row r="386" spans="1:50">
      <c r="A386" s="7" t="s">
        <v>259</v>
      </c>
      <c r="B386" s="1">
        <f t="shared" ref="B386:I386" si="218">B385*(1-B377*(1-$B$8))</f>
        <v>3.6497561613729426</v>
      </c>
      <c r="C386" s="1">
        <f t="shared" si="218"/>
        <v>3.8930732387978058</v>
      </c>
      <c r="D386" s="1">
        <f t="shared" si="218"/>
        <v>4.1711498987119349</v>
      </c>
      <c r="E386" s="1">
        <f t="shared" si="218"/>
        <v>4.3579178046244094</v>
      </c>
      <c r="F386" s="1">
        <f t="shared" si="218"/>
        <v>4.0075753928800939</v>
      </c>
      <c r="G386" s="1">
        <f t="shared" si="218"/>
        <v>3.2060603143040751</v>
      </c>
      <c r="H386" s="1">
        <f t="shared" si="218"/>
        <v>3.4350646224686519</v>
      </c>
      <c r="I386" s="1">
        <f t="shared" si="218"/>
        <v>3.5888734861612783</v>
      </c>
      <c r="J386" s="1">
        <f>J385*(1-J377*(1-$B$8))</f>
        <v>4.8663415484972576</v>
      </c>
      <c r="K386" s="1">
        <f>K385*(1-K377*(1-$B$8))</f>
        <v>3.8930732387978058</v>
      </c>
      <c r="L386" s="1">
        <f>L385*(1-L377*(1-$B$8))</f>
        <v>4.1711498987119349</v>
      </c>
      <c r="M386" s="1">
        <f>M385*(1-M377*(1-$B$8))</f>
        <v>4.3579178046244094</v>
      </c>
      <c r="N386" s="1"/>
      <c r="O386" s="1"/>
      <c r="P386" s="1"/>
      <c r="Q386" s="1"/>
      <c r="R386" s="1"/>
      <c r="S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row>
    <row r="387" spans="1:50">
      <c r="A387" s="7" t="s">
        <v>256</v>
      </c>
      <c r="B387" s="1">
        <f t="shared" ref="B387:I387" si="219">B386/((1+$B$4)^B378)</f>
        <v>2.2246390502576006</v>
      </c>
      <c r="C387" s="1">
        <f t="shared" si="219"/>
        <v>2.3729483202747743</v>
      </c>
      <c r="D387" s="1">
        <f t="shared" si="219"/>
        <v>2.5424446288658298</v>
      </c>
      <c r="E387" s="1">
        <f t="shared" si="219"/>
        <v>2.6562854331434043</v>
      </c>
      <c r="F387" s="1">
        <f t="shared" si="219"/>
        <v>2.4427409179299144</v>
      </c>
      <c r="G387" s="1">
        <f t="shared" si="219"/>
        <v>1.9541927343439318</v>
      </c>
      <c r="H387" s="1">
        <f t="shared" si="219"/>
        <v>2.0937779296542125</v>
      </c>
      <c r="I387" s="1">
        <f t="shared" si="219"/>
        <v>2.1875291802357446</v>
      </c>
      <c r="J387" s="1">
        <f>J386/((1+$B$4)^J378)</f>
        <v>2.9661854003434684</v>
      </c>
      <c r="K387" s="1">
        <f>K386/((1+$B$4)^K378)</f>
        <v>2.3729483202747743</v>
      </c>
      <c r="L387" s="1">
        <f>L386/((1+$B$4)^L378)</f>
        <v>2.5424446288658298</v>
      </c>
      <c r="M387" s="1">
        <f>M386/((1+$B$4)^M378)</f>
        <v>2.6562854331434043</v>
      </c>
      <c r="N387" s="1"/>
      <c r="O387" s="1"/>
      <c r="P387" s="1"/>
      <c r="Q387" s="1"/>
      <c r="R387" s="1"/>
      <c r="S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row>
    <row r="388" spans="1:50">
      <c r="A388" s="7" t="s">
        <v>12</v>
      </c>
      <c r="B388" s="1">
        <f t="shared" ref="B388:I388" si="220">B387^(1/B378)-1</f>
        <v>3.2500765352422079E-2</v>
      </c>
      <c r="C388" s="1">
        <f t="shared" si="220"/>
        <v>3.5169651688536696E-2</v>
      </c>
      <c r="D388" s="1">
        <f t="shared" si="220"/>
        <v>3.8030370326640695E-2</v>
      </c>
      <c r="E388" s="1">
        <f t="shared" si="220"/>
        <v>3.9850702672350247E-2</v>
      </c>
      <c r="F388" s="1">
        <f t="shared" si="220"/>
        <v>3.6370628559144969E-2</v>
      </c>
      <c r="G388" s="1">
        <f t="shared" si="220"/>
        <v>2.7161412342569635E-2</v>
      </c>
      <c r="H388" s="1">
        <f t="shared" si="220"/>
        <v>3.0000000000000027E-2</v>
      </c>
      <c r="I388" s="1">
        <f t="shared" si="220"/>
        <v>3.1806249961155553E-2</v>
      </c>
      <c r="J388" s="1">
        <f>J387^(1/J378)-1</f>
        <v>4.445066733874059E-2</v>
      </c>
      <c r="K388" s="1">
        <f>K387^(1/K378)-1</f>
        <v>3.5169651688536696E-2</v>
      </c>
      <c r="L388" s="1">
        <f>L387^(1/L378)-1</f>
        <v>3.8030370326640695E-2</v>
      </c>
      <c r="M388" s="1">
        <f>M387^(1/M378)-1</f>
        <v>3.9850702672350247E-2</v>
      </c>
      <c r="N388" s="1"/>
      <c r="O388" s="1"/>
      <c r="P388" s="1"/>
      <c r="Q388" s="1"/>
      <c r="R388" s="1"/>
      <c r="S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row>
    <row r="389" spans="1:50">
      <c r="A389" s="7" t="s">
        <v>5</v>
      </c>
      <c r="B389" s="1">
        <f t="shared" ref="B389:I389" si="221">$B$3-B388</f>
        <v>-2.5007653524220796E-3</v>
      </c>
      <c r="C389" s="1">
        <f t="shared" si="221"/>
        <v>-5.1696516885366972E-3</v>
      </c>
      <c r="D389" s="1">
        <f t="shared" si="221"/>
        <v>-8.0303703266406956E-3</v>
      </c>
      <c r="E389" s="1">
        <f t="shared" si="221"/>
        <v>-9.8507026723502478E-3</v>
      </c>
      <c r="F389" s="1">
        <f t="shared" si="221"/>
        <v>-6.3706285591449696E-3</v>
      </c>
      <c r="G389" s="1">
        <f t="shared" si="221"/>
        <v>2.8385876574303637E-3</v>
      </c>
      <c r="H389" s="1">
        <f t="shared" si="221"/>
        <v>-2.7755575615628914E-17</v>
      </c>
      <c r="I389" s="1">
        <f t="shared" si="221"/>
        <v>-1.8062499611555538E-3</v>
      </c>
      <c r="J389" s="1">
        <f>$B$3-J388</f>
        <v>-1.4450667338740592E-2</v>
      </c>
      <c r="K389" s="1">
        <f>$B$3-K388</f>
        <v>-5.1696516885366972E-3</v>
      </c>
      <c r="L389" s="1">
        <f>$B$3-L388</f>
        <v>-8.0303703266406956E-3</v>
      </c>
      <c r="M389" s="1">
        <f>$B$3-M388</f>
        <v>-9.8507026723502478E-3</v>
      </c>
      <c r="N389" s="1"/>
      <c r="O389" s="1"/>
      <c r="P389" s="1"/>
      <c r="Q389" s="1"/>
      <c r="R389" s="1"/>
      <c r="S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row>
    <row r="390" spans="1:50" s="17" customFormat="1">
      <c r="A390" s="17" t="s">
        <v>6</v>
      </c>
      <c r="B390" s="16">
        <f t="shared" ref="B390:I390" si="222">B389/$B$3</f>
        <v>-8.3358845080735988E-2</v>
      </c>
      <c r="C390" s="16">
        <f t="shared" si="222"/>
        <v>-0.17232172295122325</v>
      </c>
      <c r="D390" s="16">
        <f t="shared" si="222"/>
        <v>-0.26767901088802321</v>
      </c>
      <c r="E390" s="16">
        <f t="shared" si="222"/>
        <v>-0.32835675574500828</v>
      </c>
      <c r="F390" s="16">
        <f t="shared" si="222"/>
        <v>-0.21235428530483233</v>
      </c>
      <c r="G390" s="16">
        <f t="shared" si="222"/>
        <v>9.4619588581012132E-2</v>
      </c>
      <c r="H390" s="16">
        <f t="shared" si="222"/>
        <v>-9.2518585385429718E-16</v>
      </c>
      <c r="I390" s="16">
        <f t="shared" si="222"/>
        <v>-6.0208332038518463E-2</v>
      </c>
      <c r="J390" s="16">
        <f>J389/$B$3</f>
        <v>-0.48168891129135305</v>
      </c>
      <c r="K390" s="16">
        <f>K389/$B$3</f>
        <v>-0.17232172295122325</v>
      </c>
      <c r="L390" s="16">
        <f>L389/$B$3</f>
        <v>-0.26767901088802321</v>
      </c>
      <c r="M390" s="16">
        <f>M389/$B$3</f>
        <v>-0.32835675574500828</v>
      </c>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row>
    <row r="391" spans="1:50" s="17" customFormat="1">
      <c r="A391" s="17" t="s">
        <v>13</v>
      </c>
      <c r="B391" s="18">
        <f>B382/B386*100</f>
        <v>94.117647058823536</v>
      </c>
      <c r="C391" s="18">
        <f t="shared" ref="C391:M391" si="223">C382/C386*100</f>
        <v>88.235294117647072</v>
      </c>
      <c r="D391" s="18">
        <f t="shared" si="223"/>
        <v>82.35294117647058</v>
      </c>
      <c r="E391" s="18">
        <f t="shared" si="223"/>
        <v>78.82352941176471</v>
      </c>
      <c r="F391" s="18">
        <f t="shared" si="223"/>
        <v>85.714285714285722</v>
      </c>
      <c r="G391" s="18">
        <f t="shared" si="223"/>
        <v>107.14285714285717</v>
      </c>
      <c r="H391" s="18">
        <f t="shared" si="223"/>
        <v>100.00000000000003</v>
      </c>
      <c r="I391" s="18">
        <f t="shared" si="223"/>
        <v>95.714285714285722</v>
      </c>
      <c r="J391" s="18">
        <f t="shared" si="223"/>
        <v>70.588235294117638</v>
      </c>
      <c r="K391" s="18">
        <f t="shared" si="223"/>
        <v>88.235294117647072</v>
      </c>
      <c r="L391" s="18">
        <f t="shared" si="223"/>
        <v>82.35294117647058</v>
      </c>
      <c r="M391" s="18">
        <f t="shared" si="223"/>
        <v>78.82352941176471</v>
      </c>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row>
    <row r="393" spans="1:50">
      <c r="A393" s="2" t="s">
        <v>194</v>
      </c>
    </row>
    <row r="394" spans="1:50">
      <c r="A394" s="7" t="s">
        <v>262</v>
      </c>
      <c r="B394" s="2" t="s">
        <v>74</v>
      </c>
      <c r="C394" s="2" t="s">
        <v>190</v>
      </c>
      <c r="D394" s="2" t="s">
        <v>191</v>
      </c>
      <c r="E394" s="2" t="s">
        <v>192</v>
      </c>
      <c r="F394" s="2" t="s">
        <v>197</v>
      </c>
      <c r="G394" s="2" t="s">
        <v>75</v>
      </c>
      <c r="H394" s="2" t="s">
        <v>190</v>
      </c>
      <c r="I394" s="2" t="s">
        <v>191</v>
      </c>
      <c r="J394" s="2" t="s">
        <v>192</v>
      </c>
      <c r="K394" s="2" t="s">
        <v>197</v>
      </c>
      <c r="L394" s="2" t="s">
        <v>75</v>
      </c>
      <c r="M394" s="2" t="s">
        <v>190</v>
      </c>
      <c r="N394" s="2" t="s">
        <v>191</v>
      </c>
      <c r="O394" s="2" t="s">
        <v>192</v>
      </c>
      <c r="P394" s="2" t="s">
        <v>197</v>
      </c>
      <c r="Q394" s="2"/>
      <c r="R394" s="2"/>
      <c r="S394" s="2"/>
      <c r="T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row>
    <row r="395" spans="1:50">
      <c r="A395" s="7" t="s">
        <v>267</v>
      </c>
      <c r="B395" s="2" t="s">
        <v>74</v>
      </c>
      <c r="C395" t="s">
        <v>18</v>
      </c>
      <c r="D395" t="s">
        <v>18</v>
      </c>
      <c r="E395" t="s">
        <v>18</v>
      </c>
      <c r="F395" t="s">
        <v>18</v>
      </c>
      <c r="G395" s="2" t="s">
        <v>75</v>
      </c>
      <c r="H395" t="s">
        <v>18</v>
      </c>
      <c r="I395" t="s">
        <v>18</v>
      </c>
      <c r="J395" t="s">
        <v>18</v>
      </c>
      <c r="K395" t="s">
        <v>18</v>
      </c>
      <c r="L395" s="2" t="s">
        <v>74</v>
      </c>
      <c r="M395" t="s">
        <v>18</v>
      </c>
      <c r="N395" t="s">
        <v>18</v>
      </c>
      <c r="O395" t="s">
        <v>18</v>
      </c>
      <c r="P395" t="s">
        <v>18</v>
      </c>
      <c r="Q395" s="2"/>
      <c r="R395" s="2"/>
      <c r="S395" s="2"/>
      <c r="T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row>
    <row r="396" spans="1:50">
      <c r="A396" s="7" t="s">
        <v>261</v>
      </c>
      <c r="B396" s="14">
        <f>INDEX(SystemParamValues,MATCH("BasicRate",ParamNames,0),MATCH($B$2,SystemNames,0))</f>
        <v>0.2</v>
      </c>
      <c r="C396" t="s">
        <v>18</v>
      </c>
      <c r="D396" t="s">
        <v>18</v>
      </c>
      <c r="E396" t="s">
        <v>18</v>
      </c>
      <c r="F396" t="s">
        <v>18</v>
      </c>
      <c r="G396" s="14">
        <f>INDEX(SystemParamValues,MATCH("HigherRate",ParamNames,0),MATCH($B$2,SystemNames,0))</f>
        <v>0.4</v>
      </c>
      <c r="H396" t="s">
        <v>18</v>
      </c>
      <c r="I396" t="s">
        <v>18</v>
      </c>
      <c r="J396" t="s">
        <v>18</v>
      </c>
      <c r="K396" t="s">
        <v>18</v>
      </c>
      <c r="L396" s="14">
        <v>0.4</v>
      </c>
      <c r="M396" t="s">
        <v>18</v>
      </c>
      <c r="N396" t="s">
        <v>18</v>
      </c>
      <c r="O396" t="s">
        <v>18</v>
      </c>
      <c r="P396" t="s">
        <v>18</v>
      </c>
      <c r="S396" s="7"/>
      <c r="AA396" s="7"/>
      <c r="AI396" s="7"/>
      <c r="AQ396" s="7"/>
    </row>
    <row r="397" spans="1:50">
      <c r="A397" s="7" t="s">
        <v>10</v>
      </c>
      <c r="B397" s="14">
        <f>INDEX(SystemParamValues,MATCH("BasicRate",ParamNames,0),MATCH($B$2,SystemNames,0))</f>
        <v>0.2</v>
      </c>
      <c r="C397" t="s">
        <v>18</v>
      </c>
      <c r="D397" t="s">
        <v>18</v>
      </c>
      <c r="E397" t="s">
        <v>18</v>
      </c>
      <c r="F397" t="s">
        <v>18</v>
      </c>
      <c r="G397" s="14">
        <f>INDEX(SystemParamValues,MATCH("HigherRate",ParamNames,0),MATCH($B$2,SystemNames,0))</f>
        <v>0.4</v>
      </c>
      <c r="H397" t="s">
        <v>18</v>
      </c>
      <c r="I397" t="s">
        <v>18</v>
      </c>
      <c r="J397" t="s">
        <v>18</v>
      </c>
      <c r="K397" t="s">
        <v>18</v>
      </c>
      <c r="L397" s="14">
        <f>INDEX(SystemParamValues,MATCH("BasicRate",ParamNames,0),MATCH($B$2,SystemNames,0))</f>
        <v>0.2</v>
      </c>
      <c r="M397" t="s">
        <v>18</v>
      </c>
      <c r="N397" t="s">
        <v>18</v>
      </c>
      <c r="O397" t="s">
        <v>18</v>
      </c>
      <c r="P397" t="s">
        <v>18</v>
      </c>
    </row>
    <row r="398" spans="1:50">
      <c r="A398" s="7" t="s">
        <v>193</v>
      </c>
      <c r="B398" t="s">
        <v>18</v>
      </c>
      <c r="C398" s="14">
        <v>0</v>
      </c>
      <c r="D398" s="14">
        <v>0.05</v>
      </c>
      <c r="E398" s="14">
        <v>0.1</v>
      </c>
      <c r="F398" s="14">
        <v>0.2</v>
      </c>
      <c r="G398" t="s">
        <v>18</v>
      </c>
      <c r="H398" s="14">
        <v>0</v>
      </c>
      <c r="I398" s="14">
        <v>0.05</v>
      </c>
      <c r="J398" s="14">
        <v>0.1</v>
      </c>
      <c r="K398" s="14">
        <v>0.2</v>
      </c>
      <c r="L398" t="s">
        <v>18</v>
      </c>
      <c r="M398" s="14">
        <v>0</v>
      </c>
      <c r="N398" s="14">
        <v>0.05</v>
      </c>
      <c r="O398" s="14">
        <v>0.1</v>
      </c>
      <c r="P398" s="14">
        <v>0.2</v>
      </c>
    </row>
    <row r="399" spans="1:50">
      <c r="A399" s="7" t="s">
        <v>3</v>
      </c>
      <c r="B399" s="14">
        <v>1</v>
      </c>
      <c r="C399" s="14">
        <v>1</v>
      </c>
      <c r="D399" s="14">
        <v>1</v>
      </c>
      <c r="E399" s="14">
        <v>1</v>
      </c>
      <c r="F399" s="14">
        <v>1</v>
      </c>
      <c r="G399" s="14">
        <v>1</v>
      </c>
      <c r="H399" s="14">
        <v>1</v>
      </c>
      <c r="I399" s="14">
        <v>1</v>
      </c>
      <c r="J399" s="14">
        <v>1</v>
      </c>
      <c r="K399" s="14">
        <v>1</v>
      </c>
      <c r="L399" s="14">
        <v>1</v>
      </c>
      <c r="M399" s="14">
        <v>1</v>
      </c>
      <c r="N399" s="14">
        <v>1</v>
      </c>
      <c r="O399" s="14">
        <v>1</v>
      </c>
      <c r="P399" s="14">
        <v>1</v>
      </c>
    </row>
    <row r="400" spans="1:50">
      <c r="A400" s="7" t="s">
        <v>251</v>
      </c>
      <c r="B400" s="1">
        <f>1</f>
        <v>1</v>
      </c>
      <c r="C400" s="1">
        <f>1</f>
        <v>1</v>
      </c>
      <c r="D400" s="1">
        <f>1</f>
        <v>1</v>
      </c>
      <c r="E400" s="1">
        <f>1</f>
        <v>1</v>
      </c>
      <c r="F400" s="1">
        <f>1</f>
        <v>1</v>
      </c>
      <c r="G400" s="1">
        <f>1</f>
        <v>1</v>
      </c>
      <c r="H400" s="1">
        <f>1</f>
        <v>1</v>
      </c>
      <c r="I400" s="1">
        <f>1</f>
        <v>1</v>
      </c>
      <c r="J400" s="1">
        <f>1</f>
        <v>1</v>
      </c>
      <c r="K400" s="1">
        <f>1</f>
        <v>1</v>
      </c>
      <c r="L400" s="1">
        <f>1</f>
        <v>1</v>
      </c>
      <c r="M400" s="1">
        <f>1</f>
        <v>1</v>
      </c>
      <c r="N400" s="1">
        <f>1</f>
        <v>1</v>
      </c>
      <c r="O400" s="1">
        <f>1</f>
        <v>1</v>
      </c>
      <c r="P400" s="1">
        <f>1</f>
        <v>1</v>
      </c>
      <c r="Q400" s="1"/>
      <c r="R400" s="1"/>
      <c r="S400" s="1"/>
      <c r="T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c r="A401" s="7" t="s">
        <v>250</v>
      </c>
      <c r="B401" s="1">
        <f t="shared" ref="B401:P401" si="224">((1+$B$3)*(1+$B$4))-1</f>
        <v>5.0599999999999978E-2</v>
      </c>
      <c r="C401" s="1">
        <f t="shared" si="224"/>
        <v>5.0599999999999978E-2</v>
      </c>
      <c r="D401" s="1">
        <f t="shared" si="224"/>
        <v>5.0599999999999978E-2</v>
      </c>
      <c r="E401" s="1">
        <f t="shared" si="224"/>
        <v>5.0599999999999978E-2</v>
      </c>
      <c r="F401" s="1">
        <f t="shared" si="224"/>
        <v>5.0599999999999978E-2</v>
      </c>
      <c r="G401" s="1">
        <f t="shared" si="224"/>
        <v>5.0599999999999978E-2</v>
      </c>
      <c r="H401" s="1">
        <f t="shared" si="224"/>
        <v>5.0599999999999978E-2</v>
      </c>
      <c r="I401" s="1">
        <f t="shared" si="224"/>
        <v>5.0599999999999978E-2</v>
      </c>
      <c r="J401" s="1">
        <f t="shared" si="224"/>
        <v>5.0599999999999978E-2</v>
      </c>
      <c r="K401" s="1">
        <f t="shared" si="224"/>
        <v>5.0599999999999978E-2</v>
      </c>
      <c r="L401" s="1">
        <f t="shared" si="224"/>
        <v>5.0599999999999978E-2</v>
      </c>
      <c r="M401" s="1">
        <f t="shared" si="224"/>
        <v>5.0599999999999978E-2</v>
      </c>
      <c r="N401" s="1">
        <f t="shared" si="224"/>
        <v>5.0599999999999978E-2</v>
      </c>
      <c r="O401" s="1">
        <f t="shared" si="224"/>
        <v>5.0599999999999978E-2</v>
      </c>
      <c r="P401" s="1">
        <f t="shared" si="224"/>
        <v>5.0599999999999978E-2</v>
      </c>
      <c r="Q401" s="1"/>
      <c r="R401" s="1"/>
      <c r="S401" s="1"/>
      <c r="T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c r="A402" s="7" t="s">
        <v>254</v>
      </c>
      <c r="B402" s="1">
        <f t="shared" ref="B402:K402" si="225">B400*((1+B401)^B399)</f>
        <v>1.0506</v>
      </c>
      <c r="C402" s="1">
        <f t="shared" si="225"/>
        <v>1.0506</v>
      </c>
      <c r="D402" s="1">
        <f t="shared" si="225"/>
        <v>1.0506</v>
      </c>
      <c r="E402" s="1">
        <f t="shared" si="225"/>
        <v>1.0506</v>
      </c>
      <c r="F402" s="1">
        <f t="shared" si="225"/>
        <v>1.0506</v>
      </c>
      <c r="G402" s="1">
        <f t="shared" si="225"/>
        <v>1.0506</v>
      </c>
      <c r="H402" s="1">
        <f t="shared" si="225"/>
        <v>1.0506</v>
      </c>
      <c r="I402" s="1">
        <f t="shared" si="225"/>
        <v>1.0506</v>
      </c>
      <c r="J402" s="1">
        <f t="shared" si="225"/>
        <v>1.0506</v>
      </c>
      <c r="K402" s="1">
        <f t="shared" si="225"/>
        <v>1.0506</v>
      </c>
      <c r="L402" s="1">
        <f>L400*((1+L401)^L399)</f>
        <v>1.0506</v>
      </c>
      <c r="M402" s="1">
        <f>M400*((1+M401)^M399)</f>
        <v>1.0506</v>
      </c>
      <c r="N402" s="1">
        <f>N400*((1+N401)^N399)</f>
        <v>1.0506</v>
      </c>
      <c r="O402" s="1">
        <f>O400*((1+O401)^O399)</f>
        <v>1.0506</v>
      </c>
      <c r="P402" s="1">
        <f>P400*((1+P401)^P399)</f>
        <v>1.0506</v>
      </c>
      <c r="Q402" s="1"/>
      <c r="R402" s="1"/>
      <c r="S402" s="1"/>
      <c r="T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c r="A403" s="7" t="s">
        <v>258</v>
      </c>
      <c r="B403" s="1">
        <f t="shared" ref="B403:K403" si="226">B402</f>
        <v>1.0506</v>
      </c>
      <c r="C403" s="1">
        <f t="shared" si="226"/>
        <v>1.0506</v>
      </c>
      <c r="D403" s="1">
        <f t="shared" si="226"/>
        <v>1.0506</v>
      </c>
      <c r="E403" s="1">
        <f t="shared" si="226"/>
        <v>1.0506</v>
      </c>
      <c r="F403" s="1">
        <f t="shared" si="226"/>
        <v>1.0506</v>
      </c>
      <c r="G403" s="1">
        <f t="shared" si="226"/>
        <v>1.0506</v>
      </c>
      <c r="H403" s="1">
        <f t="shared" si="226"/>
        <v>1.0506</v>
      </c>
      <c r="I403" s="1">
        <f t="shared" si="226"/>
        <v>1.0506</v>
      </c>
      <c r="J403" s="1">
        <f t="shared" si="226"/>
        <v>1.0506</v>
      </c>
      <c r="K403" s="1">
        <f t="shared" si="226"/>
        <v>1.0506</v>
      </c>
      <c r="L403" s="1">
        <f>L402</f>
        <v>1.0506</v>
      </c>
      <c r="M403" s="1">
        <f>M402</f>
        <v>1.0506</v>
      </c>
      <c r="N403" s="1">
        <f>N402</f>
        <v>1.0506</v>
      </c>
      <c r="O403" s="1">
        <f>O402</f>
        <v>1.0506</v>
      </c>
      <c r="P403" s="1">
        <f>P402</f>
        <v>1.0506</v>
      </c>
      <c r="Q403" s="1"/>
      <c r="R403" s="1"/>
      <c r="S403" s="1"/>
      <c r="T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c r="A404" s="7" t="s">
        <v>252</v>
      </c>
      <c r="B404" s="1">
        <f>1/(1-B396)</f>
        <v>1.25</v>
      </c>
      <c r="C404" s="1">
        <f>1+C398</f>
        <v>1</v>
      </c>
      <c r="D404" s="1">
        <f>1+D398</f>
        <v>1.05</v>
      </c>
      <c r="E404" s="1">
        <f>1+E398</f>
        <v>1.1000000000000001</v>
      </c>
      <c r="F404" s="1">
        <f>1+F398</f>
        <v>1.2</v>
      </c>
      <c r="G404" s="1">
        <f>1/(1-G396)</f>
        <v>1.6666666666666667</v>
      </c>
      <c r="H404" s="1">
        <f>1+H398</f>
        <v>1</v>
      </c>
      <c r="I404" s="1">
        <f>1+I398</f>
        <v>1.05</v>
      </c>
      <c r="J404" s="1">
        <f>1+J398</f>
        <v>1.1000000000000001</v>
      </c>
      <c r="K404" s="1">
        <f>1+K398</f>
        <v>1.2</v>
      </c>
      <c r="L404" s="1">
        <f>1/(1-L396)</f>
        <v>1.6666666666666667</v>
      </c>
      <c r="M404" s="1">
        <f>1+M398</f>
        <v>1</v>
      </c>
      <c r="N404" s="1">
        <f>1+N398</f>
        <v>1.05</v>
      </c>
      <c r="O404" s="1">
        <f>1+O398</f>
        <v>1.1000000000000001</v>
      </c>
      <c r="P404" s="1">
        <f>1+P398</f>
        <v>1.2</v>
      </c>
      <c r="Q404" s="1"/>
      <c r="R404" s="1"/>
      <c r="S404" s="1"/>
      <c r="T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c r="A405" s="7" t="s">
        <v>11</v>
      </c>
      <c r="B405" s="1">
        <f t="shared" ref="B405:P405" si="227">((1+$B$3)*(1+$B$4))-1</f>
        <v>5.0599999999999978E-2</v>
      </c>
      <c r="C405" s="1">
        <f t="shared" si="227"/>
        <v>5.0599999999999978E-2</v>
      </c>
      <c r="D405" s="1">
        <f t="shared" si="227"/>
        <v>5.0599999999999978E-2</v>
      </c>
      <c r="E405" s="1">
        <f t="shared" si="227"/>
        <v>5.0599999999999978E-2</v>
      </c>
      <c r="F405" s="1">
        <f t="shared" si="227"/>
        <v>5.0599999999999978E-2</v>
      </c>
      <c r="G405" s="1">
        <f t="shared" si="227"/>
        <v>5.0599999999999978E-2</v>
      </c>
      <c r="H405" s="1">
        <f t="shared" si="227"/>
        <v>5.0599999999999978E-2</v>
      </c>
      <c r="I405" s="1">
        <f t="shared" si="227"/>
        <v>5.0599999999999978E-2</v>
      </c>
      <c r="J405" s="1">
        <f t="shared" si="227"/>
        <v>5.0599999999999978E-2</v>
      </c>
      <c r="K405" s="1">
        <f t="shared" si="227"/>
        <v>5.0599999999999978E-2</v>
      </c>
      <c r="L405" s="1">
        <f t="shared" si="227"/>
        <v>5.0599999999999978E-2</v>
      </c>
      <c r="M405" s="1">
        <f t="shared" si="227"/>
        <v>5.0599999999999978E-2</v>
      </c>
      <c r="N405" s="1">
        <f t="shared" si="227"/>
        <v>5.0599999999999978E-2</v>
      </c>
      <c r="O405" s="1">
        <f t="shared" si="227"/>
        <v>5.0599999999999978E-2</v>
      </c>
      <c r="P405" s="1">
        <f t="shared" si="227"/>
        <v>5.0599999999999978E-2</v>
      </c>
      <c r="Q405" s="1"/>
      <c r="R405" s="1"/>
      <c r="S405" s="1"/>
      <c r="T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c r="A406" s="7" t="s">
        <v>255</v>
      </c>
      <c r="B406" s="1">
        <f t="shared" ref="B406:K406" si="228">B404*((1+B405)^(B399))</f>
        <v>1.31325</v>
      </c>
      <c r="C406" s="1">
        <f t="shared" si="228"/>
        <v>1.0506</v>
      </c>
      <c r="D406" s="1">
        <f t="shared" si="228"/>
        <v>1.1031299999999999</v>
      </c>
      <c r="E406" s="1">
        <f t="shared" si="228"/>
        <v>1.1556600000000001</v>
      </c>
      <c r="F406" s="1">
        <f t="shared" si="228"/>
        <v>1.2607199999999998</v>
      </c>
      <c r="G406" s="1">
        <f t="shared" si="228"/>
        <v>1.7510000000000001</v>
      </c>
      <c r="H406" s="1">
        <f t="shared" si="228"/>
        <v>1.0506</v>
      </c>
      <c r="I406" s="1">
        <f t="shared" si="228"/>
        <v>1.1031299999999999</v>
      </c>
      <c r="J406" s="1">
        <f t="shared" si="228"/>
        <v>1.1556600000000001</v>
      </c>
      <c r="K406" s="1">
        <f t="shared" si="228"/>
        <v>1.2607199999999998</v>
      </c>
      <c r="L406" s="1">
        <f>L404*((1+L405)^(L399))</f>
        <v>1.7510000000000001</v>
      </c>
      <c r="M406" s="1">
        <f>M404*((1+M405)^(M399))</f>
        <v>1.0506</v>
      </c>
      <c r="N406" s="1">
        <f>N404*((1+N405)^(N399))</f>
        <v>1.1031299999999999</v>
      </c>
      <c r="O406" s="1">
        <f>O404*((1+O405)^(O399))</f>
        <v>1.1556600000000001</v>
      </c>
      <c r="P406" s="1">
        <f>P404*((1+P405)^(P399))</f>
        <v>1.2607199999999998</v>
      </c>
      <c r="Q406" s="1"/>
      <c r="R406" s="1"/>
      <c r="S406" s="1"/>
      <c r="T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c r="A407" s="7" t="s">
        <v>259</v>
      </c>
      <c r="B407" s="1">
        <f>B406*(1-B397*(1-$B$8))</f>
        <v>1.1162624999999999</v>
      </c>
      <c r="C407" s="1">
        <f>C406</f>
        <v>1.0506</v>
      </c>
      <c r="D407" s="1">
        <f>D406</f>
        <v>1.1031299999999999</v>
      </c>
      <c r="E407" s="1">
        <f>E406</f>
        <v>1.1556600000000001</v>
      </c>
      <c r="F407" s="1">
        <f>F406</f>
        <v>1.2607199999999998</v>
      </c>
      <c r="G407" s="1">
        <f>G406*(1-G397*(1-$B$8))</f>
        <v>1.2257</v>
      </c>
      <c r="H407" s="1">
        <f>H406</f>
        <v>1.0506</v>
      </c>
      <c r="I407" s="1">
        <f>I406</f>
        <v>1.1031299999999999</v>
      </c>
      <c r="J407" s="1">
        <f>J406</f>
        <v>1.1556600000000001</v>
      </c>
      <c r="K407" s="1">
        <f>K406</f>
        <v>1.2607199999999998</v>
      </c>
      <c r="L407" s="1">
        <f>L406*(1-L397*(1-$B$8))</f>
        <v>1.4883500000000001</v>
      </c>
      <c r="M407" s="1">
        <f>M406</f>
        <v>1.0506</v>
      </c>
      <c r="N407" s="1">
        <f>N406</f>
        <v>1.1031299999999999</v>
      </c>
      <c r="O407" s="1">
        <f>O406</f>
        <v>1.1556600000000001</v>
      </c>
      <c r="P407" s="1">
        <f>P406</f>
        <v>1.2607199999999998</v>
      </c>
      <c r="Q407" s="1"/>
      <c r="R407" s="1"/>
      <c r="S407" s="1"/>
      <c r="T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c r="A408" s="7" t="s">
        <v>256</v>
      </c>
      <c r="B408" s="1">
        <f t="shared" ref="B408:K408" si="229">B407/((1+$B$4)^B399)</f>
        <v>1.0943749999999999</v>
      </c>
      <c r="C408" s="1">
        <f t="shared" si="229"/>
        <v>1.03</v>
      </c>
      <c r="D408" s="1">
        <f t="shared" si="229"/>
        <v>1.0814999999999999</v>
      </c>
      <c r="E408" s="1">
        <f t="shared" si="229"/>
        <v>1.133</v>
      </c>
      <c r="F408" s="1">
        <f t="shared" si="229"/>
        <v>1.2359999999999998</v>
      </c>
      <c r="G408" s="1">
        <f t="shared" si="229"/>
        <v>1.2016666666666667</v>
      </c>
      <c r="H408" s="1">
        <f t="shared" si="229"/>
        <v>1.03</v>
      </c>
      <c r="I408" s="1">
        <f t="shared" si="229"/>
        <v>1.0814999999999999</v>
      </c>
      <c r="J408" s="1">
        <f t="shared" si="229"/>
        <v>1.133</v>
      </c>
      <c r="K408" s="1">
        <f t="shared" si="229"/>
        <v>1.2359999999999998</v>
      </c>
      <c r="L408" s="1">
        <f>L407/((1+$B$4)^L399)</f>
        <v>1.4591666666666667</v>
      </c>
      <c r="M408" s="1">
        <f>M407/((1+$B$4)^M399)</f>
        <v>1.03</v>
      </c>
      <c r="N408" s="1">
        <f>N407/((1+$B$4)^N399)</f>
        <v>1.0814999999999999</v>
      </c>
      <c r="O408" s="1">
        <f>O407/((1+$B$4)^O399)</f>
        <v>1.133</v>
      </c>
      <c r="P408" s="1">
        <f>P407/((1+$B$4)^P399)</f>
        <v>1.2359999999999998</v>
      </c>
      <c r="Q408" s="1"/>
      <c r="R408" s="1"/>
      <c r="S408" s="1"/>
      <c r="T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c r="A409" s="7" t="s">
        <v>12</v>
      </c>
      <c r="B409" s="1">
        <f t="shared" ref="B409:K409" si="230">B408^(1/B399)-1</f>
        <v>9.4374999999999876E-2</v>
      </c>
      <c r="C409" s="1">
        <f t="shared" si="230"/>
        <v>3.0000000000000027E-2</v>
      </c>
      <c r="D409" s="1">
        <f t="shared" si="230"/>
        <v>8.1499999999999906E-2</v>
      </c>
      <c r="E409" s="1">
        <f t="shared" si="230"/>
        <v>0.13300000000000001</v>
      </c>
      <c r="F409" s="1">
        <f t="shared" si="230"/>
        <v>0.23599999999999977</v>
      </c>
      <c r="G409" s="1">
        <f t="shared" si="230"/>
        <v>0.20166666666666666</v>
      </c>
      <c r="H409" s="1">
        <f t="shared" si="230"/>
        <v>3.0000000000000027E-2</v>
      </c>
      <c r="I409" s="1">
        <f t="shared" si="230"/>
        <v>8.1499999999999906E-2</v>
      </c>
      <c r="J409" s="1">
        <f t="shared" si="230"/>
        <v>0.13300000000000001</v>
      </c>
      <c r="K409" s="1">
        <f t="shared" si="230"/>
        <v>0.23599999999999977</v>
      </c>
      <c r="L409" s="1">
        <f>L408^(1/L399)-1</f>
        <v>0.45916666666666672</v>
      </c>
      <c r="M409" s="1">
        <f>M408^(1/M399)-1</f>
        <v>3.0000000000000027E-2</v>
      </c>
      <c r="N409" s="1">
        <f>N408^(1/N399)-1</f>
        <v>8.1499999999999906E-2</v>
      </c>
      <c r="O409" s="1">
        <f>O408^(1/O399)-1</f>
        <v>0.13300000000000001</v>
      </c>
      <c r="P409" s="1">
        <f>P408^(1/P399)-1</f>
        <v>0.23599999999999977</v>
      </c>
      <c r="Q409" s="1"/>
      <c r="R409" s="1"/>
      <c r="S409" s="1"/>
      <c r="T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c r="A410" s="7" t="s">
        <v>5</v>
      </c>
      <c r="B410" s="1">
        <f t="shared" ref="B410:K410" si="231">$B$3-B409</f>
        <v>-6.4374999999999877E-2</v>
      </c>
      <c r="C410" s="1">
        <f t="shared" si="231"/>
        <v>-2.7755575615628914E-17</v>
      </c>
      <c r="D410" s="1">
        <f t="shared" si="231"/>
        <v>-5.1499999999999907E-2</v>
      </c>
      <c r="E410" s="1">
        <f t="shared" si="231"/>
        <v>-0.10300000000000001</v>
      </c>
      <c r="F410" s="1">
        <f t="shared" si="231"/>
        <v>-0.20599999999999977</v>
      </c>
      <c r="G410" s="1">
        <f t="shared" si="231"/>
        <v>-0.17166666666666666</v>
      </c>
      <c r="H410" s="1">
        <f t="shared" si="231"/>
        <v>-2.7755575615628914E-17</v>
      </c>
      <c r="I410" s="1">
        <f t="shared" si="231"/>
        <v>-5.1499999999999907E-2</v>
      </c>
      <c r="J410" s="1">
        <f t="shared" si="231"/>
        <v>-0.10300000000000001</v>
      </c>
      <c r="K410" s="1">
        <f t="shared" si="231"/>
        <v>-0.20599999999999977</v>
      </c>
      <c r="L410" s="1">
        <f>$B$3-L409</f>
        <v>-0.4291666666666667</v>
      </c>
      <c r="M410" s="1">
        <f>$B$3-M409</f>
        <v>-2.7755575615628914E-17</v>
      </c>
      <c r="N410" s="1">
        <f>$B$3-N409</f>
        <v>-5.1499999999999907E-2</v>
      </c>
      <c r="O410" s="1">
        <f>$B$3-O409</f>
        <v>-0.10300000000000001</v>
      </c>
      <c r="P410" s="1">
        <f>$B$3-P409</f>
        <v>-0.20599999999999977</v>
      </c>
      <c r="Q410" s="1"/>
      <c r="R410" s="1"/>
      <c r="S410" s="1"/>
      <c r="T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s="17" customFormat="1">
      <c r="A411" s="17" t="s">
        <v>6</v>
      </c>
      <c r="B411" s="16">
        <f t="shared" ref="B411:K411" si="232">B410/$B$3</f>
        <v>-2.1458333333333295</v>
      </c>
      <c r="C411" s="16">
        <f t="shared" si="232"/>
        <v>-9.2518585385429718E-16</v>
      </c>
      <c r="D411" s="16">
        <f t="shared" si="232"/>
        <v>-1.7166666666666637</v>
      </c>
      <c r="E411" s="16">
        <f t="shared" si="232"/>
        <v>-3.4333333333333336</v>
      </c>
      <c r="F411" s="16">
        <f t="shared" si="232"/>
        <v>-6.8666666666666591</v>
      </c>
      <c r="G411" s="16">
        <f t="shared" si="232"/>
        <v>-5.7222222222222223</v>
      </c>
      <c r="H411" s="16">
        <f t="shared" si="232"/>
        <v>-9.2518585385429718E-16</v>
      </c>
      <c r="I411" s="16">
        <f t="shared" si="232"/>
        <v>-1.7166666666666637</v>
      </c>
      <c r="J411" s="16">
        <f t="shared" si="232"/>
        <v>-3.4333333333333336</v>
      </c>
      <c r="K411" s="16">
        <f t="shared" si="232"/>
        <v>-6.8666666666666591</v>
      </c>
      <c r="L411" s="16">
        <f>L410/$B$3</f>
        <v>-14.305555555555557</v>
      </c>
      <c r="M411" s="16">
        <f>M410/$B$3</f>
        <v>-9.2518585385429718E-16</v>
      </c>
      <c r="N411" s="16">
        <f>N410/$B$3</f>
        <v>-1.7166666666666637</v>
      </c>
      <c r="O411" s="16">
        <f>O410/$B$3</f>
        <v>-3.4333333333333336</v>
      </c>
      <c r="P411" s="16">
        <f>P410/$B$3</f>
        <v>-6.8666666666666591</v>
      </c>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row>
    <row r="412" spans="1:50" s="17" customFormat="1">
      <c r="A412" s="17" t="s">
        <v>13</v>
      </c>
      <c r="B412" s="18">
        <f>B403/B407*100</f>
        <v>94.117647058823522</v>
      </c>
      <c r="C412" s="18">
        <f t="shared" ref="C412:P412" si="233">C403/C407*100</f>
        <v>100</v>
      </c>
      <c r="D412" s="18">
        <f t="shared" si="233"/>
        <v>95.238095238095241</v>
      </c>
      <c r="E412" s="18">
        <f t="shared" si="233"/>
        <v>90.909090909090892</v>
      </c>
      <c r="F412" s="18">
        <f t="shared" si="233"/>
        <v>83.333333333333343</v>
      </c>
      <c r="G412" s="18">
        <f t="shared" si="233"/>
        <v>85.714285714285708</v>
      </c>
      <c r="H412" s="18">
        <f t="shared" si="233"/>
        <v>100</v>
      </c>
      <c r="I412" s="18">
        <f t="shared" si="233"/>
        <v>95.238095238095241</v>
      </c>
      <c r="J412" s="18">
        <f t="shared" si="233"/>
        <v>90.909090909090892</v>
      </c>
      <c r="K412" s="18">
        <f t="shared" si="233"/>
        <v>83.333333333333343</v>
      </c>
      <c r="L412" s="18">
        <f t="shared" si="233"/>
        <v>70.588235294117638</v>
      </c>
      <c r="M412" s="18">
        <f t="shared" si="233"/>
        <v>100</v>
      </c>
      <c r="N412" s="18">
        <f t="shared" si="233"/>
        <v>95.238095238095241</v>
      </c>
      <c r="O412" s="18">
        <f t="shared" si="233"/>
        <v>90.909090909090892</v>
      </c>
      <c r="P412" s="18">
        <f t="shared" si="233"/>
        <v>83.333333333333343</v>
      </c>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row>
    <row r="414" spans="1:50">
      <c r="A414" s="2" t="s">
        <v>195</v>
      </c>
    </row>
    <row r="415" spans="1:50">
      <c r="A415" s="7" t="s">
        <v>262</v>
      </c>
      <c r="B415" s="2" t="s">
        <v>74</v>
      </c>
      <c r="C415" s="2" t="s">
        <v>190</v>
      </c>
      <c r="D415" s="2" t="s">
        <v>191</v>
      </c>
      <c r="E415" s="2" t="s">
        <v>192</v>
      </c>
      <c r="F415" s="2" t="s">
        <v>197</v>
      </c>
      <c r="G415" s="2" t="s">
        <v>75</v>
      </c>
      <c r="H415" s="2" t="s">
        <v>190</v>
      </c>
      <c r="I415" s="2" t="s">
        <v>191</v>
      </c>
      <c r="J415" s="2" t="s">
        <v>192</v>
      </c>
      <c r="K415" s="2" t="s">
        <v>197</v>
      </c>
      <c r="L415" s="2" t="s">
        <v>75</v>
      </c>
      <c r="M415" s="2" t="s">
        <v>190</v>
      </c>
      <c r="N415" s="2" t="s">
        <v>191</v>
      </c>
      <c r="O415" s="2" t="s">
        <v>192</v>
      </c>
      <c r="P415" s="2" t="s">
        <v>197</v>
      </c>
      <c r="Q415" s="2"/>
      <c r="R415" s="2"/>
      <c r="S415" s="2"/>
      <c r="T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row>
    <row r="416" spans="1:50">
      <c r="A416" s="7" t="s">
        <v>267</v>
      </c>
      <c r="B416" s="2" t="s">
        <v>74</v>
      </c>
      <c r="C416" t="s">
        <v>18</v>
      </c>
      <c r="D416" t="s">
        <v>18</v>
      </c>
      <c r="E416" t="s">
        <v>18</v>
      </c>
      <c r="F416" t="s">
        <v>18</v>
      </c>
      <c r="G416" s="2" t="s">
        <v>75</v>
      </c>
      <c r="H416" t="s">
        <v>18</v>
      </c>
      <c r="I416" t="s">
        <v>18</v>
      </c>
      <c r="J416" t="s">
        <v>18</v>
      </c>
      <c r="K416" t="s">
        <v>18</v>
      </c>
      <c r="L416" s="2" t="s">
        <v>74</v>
      </c>
      <c r="M416" t="s">
        <v>18</v>
      </c>
      <c r="N416" t="s">
        <v>18</v>
      </c>
      <c r="O416" t="s">
        <v>18</v>
      </c>
      <c r="P416" t="s">
        <v>18</v>
      </c>
      <c r="Q416" s="2"/>
      <c r="R416" s="2"/>
      <c r="S416" s="2"/>
      <c r="T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row>
    <row r="417" spans="1:50">
      <c r="A417" s="7" t="s">
        <v>261</v>
      </c>
      <c r="B417" s="14">
        <f>INDEX(SystemParamValues,MATCH("BasicRate",ParamNames,0),MATCH($B$2,SystemNames,0))</f>
        <v>0.2</v>
      </c>
      <c r="C417" t="s">
        <v>18</v>
      </c>
      <c r="D417" t="s">
        <v>18</v>
      </c>
      <c r="E417" t="s">
        <v>18</v>
      </c>
      <c r="F417" t="s">
        <v>18</v>
      </c>
      <c r="G417" s="14">
        <f>INDEX(SystemParamValues,MATCH("HigherRate",ParamNames,0),MATCH($B$2,SystemNames,0))</f>
        <v>0.4</v>
      </c>
      <c r="H417" t="s">
        <v>18</v>
      </c>
      <c r="I417" t="s">
        <v>18</v>
      </c>
      <c r="J417" t="s">
        <v>18</v>
      </c>
      <c r="K417" t="s">
        <v>18</v>
      </c>
      <c r="L417" s="14">
        <v>0.4</v>
      </c>
      <c r="M417" t="s">
        <v>18</v>
      </c>
      <c r="N417" t="s">
        <v>18</v>
      </c>
      <c r="O417" t="s">
        <v>18</v>
      </c>
      <c r="P417" t="s">
        <v>18</v>
      </c>
      <c r="S417" s="7"/>
      <c r="AA417" s="7"/>
      <c r="AI417" s="7"/>
      <c r="AQ417" s="7"/>
    </row>
    <row r="418" spans="1:50">
      <c r="A418" s="7" t="s">
        <v>10</v>
      </c>
      <c r="B418" s="14">
        <f>INDEX(SystemParamValues,MATCH("BasicRate",ParamNames,0),MATCH($B$2,SystemNames,0))</f>
        <v>0.2</v>
      </c>
      <c r="C418" t="s">
        <v>18</v>
      </c>
      <c r="D418" t="s">
        <v>18</v>
      </c>
      <c r="E418" t="s">
        <v>18</v>
      </c>
      <c r="F418" t="s">
        <v>18</v>
      </c>
      <c r="G418" s="14">
        <f>INDEX(SystemParamValues,MATCH("HigherRate",ParamNames,0),MATCH($B$2,SystemNames,0))</f>
        <v>0.4</v>
      </c>
      <c r="H418" t="s">
        <v>18</v>
      </c>
      <c r="I418" t="s">
        <v>18</v>
      </c>
      <c r="J418" t="s">
        <v>18</v>
      </c>
      <c r="K418" t="s">
        <v>18</v>
      </c>
      <c r="L418" s="14">
        <f>INDEX(SystemParamValues,MATCH("BasicRate",ParamNames,0),MATCH($B$2,SystemNames,0))</f>
        <v>0.2</v>
      </c>
      <c r="M418" t="s">
        <v>18</v>
      </c>
      <c r="N418" t="s">
        <v>18</v>
      </c>
      <c r="O418" t="s">
        <v>18</v>
      </c>
      <c r="P418" t="s">
        <v>18</v>
      </c>
    </row>
    <row r="419" spans="1:50">
      <c r="A419" s="7" t="s">
        <v>193</v>
      </c>
      <c r="B419" t="s">
        <v>18</v>
      </c>
      <c r="C419" s="14">
        <v>0</v>
      </c>
      <c r="D419" s="14">
        <v>0.05</v>
      </c>
      <c r="E419" s="14">
        <v>0.1</v>
      </c>
      <c r="F419" s="14">
        <v>0.2</v>
      </c>
      <c r="G419" t="s">
        <v>18</v>
      </c>
      <c r="H419" s="14">
        <v>0</v>
      </c>
      <c r="I419" s="14">
        <v>0.05</v>
      </c>
      <c r="J419" s="14">
        <v>0.1</v>
      </c>
      <c r="K419" s="14">
        <v>0.2</v>
      </c>
      <c r="L419" t="s">
        <v>18</v>
      </c>
      <c r="M419" s="14">
        <v>0</v>
      </c>
      <c r="N419" s="14">
        <v>0.05</v>
      </c>
      <c r="O419" s="14">
        <v>0.1</v>
      </c>
      <c r="P419" s="14">
        <v>0.2</v>
      </c>
    </row>
    <row r="420" spans="1:50">
      <c r="A420" s="7" t="s">
        <v>3</v>
      </c>
      <c r="B420" s="14">
        <v>10</v>
      </c>
      <c r="C420" s="14">
        <v>10</v>
      </c>
      <c r="D420" s="14">
        <v>10</v>
      </c>
      <c r="E420" s="14">
        <v>10</v>
      </c>
      <c r="F420" s="14">
        <v>10</v>
      </c>
      <c r="G420" s="14">
        <v>10</v>
      </c>
      <c r="H420" s="14">
        <v>10</v>
      </c>
      <c r="I420" s="14">
        <v>10</v>
      </c>
      <c r="J420" s="14">
        <v>10</v>
      </c>
      <c r="K420" s="14">
        <v>10</v>
      </c>
      <c r="L420" s="14">
        <v>10</v>
      </c>
      <c r="M420" s="14">
        <v>10</v>
      </c>
      <c r="N420" s="14">
        <v>10</v>
      </c>
      <c r="O420" s="14">
        <v>10</v>
      </c>
      <c r="P420" s="14">
        <v>10</v>
      </c>
    </row>
    <row r="421" spans="1:50">
      <c r="A421" s="7" t="s">
        <v>251</v>
      </c>
      <c r="B421" s="1">
        <f>1</f>
        <v>1</v>
      </c>
      <c r="C421" s="1">
        <f>1</f>
        <v>1</v>
      </c>
      <c r="D421" s="1">
        <f>1</f>
        <v>1</v>
      </c>
      <c r="E421" s="1">
        <f>1</f>
        <v>1</v>
      </c>
      <c r="F421" s="1">
        <f>1</f>
        <v>1</v>
      </c>
      <c r="G421" s="1">
        <f>1</f>
        <v>1</v>
      </c>
      <c r="H421" s="1">
        <f>1</f>
        <v>1</v>
      </c>
      <c r="I421" s="1">
        <f>1</f>
        <v>1</v>
      </c>
      <c r="J421" s="1">
        <f>1</f>
        <v>1</v>
      </c>
      <c r="K421" s="1">
        <f>1</f>
        <v>1</v>
      </c>
      <c r="L421" s="1">
        <f>1</f>
        <v>1</v>
      </c>
      <c r="M421" s="1">
        <f>1</f>
        <v>1</v>
      </c>
      <c r="N421" s="1">
        <f>1</f>
        <v>1</v>
      </c>
      <c r="O421" s="1">
        <f>1</f>
        <v>1</v>
      </c>
      <c r="P421" s="1">
        <f>1</f>
        <v>1</v>
      </c>
      <c r="Q421" s="1"/>
      <c r="R421" s="1"/>
      <c r="S421" s="1"/>
      <c r="T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c r="A422" s="7" t="s">
        <v>250</v>
      </c>
      <c r="B422" s="1">
        <f t="shared" ref="B422:P422" si="234">((1+$B$3)*(1+$B$4))-1</f>
        <v>5.0599999999999978E-2</v>
      </c>
      <c r="C422" s="1">
        <f t="shared" si="234"/>
        <v>5.0599999999999978E-2</v>
      </c>
      <c r="D422" s="1">
        <f t="shared" si="234"/>
        <v>5.0599999999999978E-2</v>
      </c>
      <c r="E422" s="1">
        <f t="shared" si="234"/>
        <v>5.0599999999999978E-2</v>
      </c>
      <c r="F422" s="1">
        <f t="shared" si="234"/>
        <v>5.0599999999999978E-2</v>
      </c>
      <c r="G422" s="1">
        <f t="shared" si="234"/>
        <v>5.0599999999999978E-2</v>
      </c>
      <c r="H422" s="1">
        <f t="shared" si="234"/>
        <v>5.0599999999999978E-2</v>
      </c>
      <c r="I422" s="1">
        <f t="shared" si="234"/>
        <v>5.0599999999999978E-2</v>
      </c>
      <c r="J422" s="1">
        <f t="shared" si="234"/>
        <v>5.0599999999999978E-2</v>
      </c>
      <c r="K422" s="1">
        <f t="shared" si="234"/>
        <v>5.0599999999999978E-2</v>
      </c>
      <c r="L422" s="1">
        <f t="shared" si="234"/>
        <v>5.0599999999999978E-2</v>
      </c>
      <c r="M422" s="1">
        <f t="shared" si="234"/>
        <v>5.0599999999999978E-2</v>
      </c>
      <c r="N422" s="1">
        <f t="shared" si="234"/>
        <v>5.0599999999999978E-2</v>
      </c>
      <c r="O422" s="1">
        <f t="shared" si="234"/>
        <v>5.0599999999999978E-2</v>
      </c>
      <c r="P422" s="1">
        <f t="shared" si="234"/>
        <v>5.0599999999999978E-2</v>
      </c>
      <c r="Q422" s="1"/>
      <c r="R422" s="1"/>
      <c r="S422" s="1"/>
      <c r="T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c r="A423" s="7" t="s">
        <v>254</v>
      </c>
      <c r="B423" s="1">
        <f t="shared" ref="B423:K423" si="235">B421*((1+B422)^B420)</f>
        <v>1.6382265673600411</v>
      </c>
      <c r="C423" s="1">
        <f t="shared" si="235"/>
        <v>1.6382265673600411</v>
      </c>
      <c r="D423" s="1">
        <f t="shared" si="235"/>
        <v>1.6382265673600411</v>
      </c>
      <c r="E423" s="1">
        <f t="shared" si="235"/>
        <v>1.6382265673600411</v>
      </c>
      <c r="F423" s="1">
        <f t="shared" si="235"/>
        <v>1.6382265673600411</v>
      </c>
      <c r="G423" s="1">
        <f t="shared" si="235"/>
        <v>1.6382265673600411</v>
      </c>
      <c r="H423" s="1">
        <f t="shared" si="235"/>
        <v>1.6382265673600411</v>
      </c>
      <c r="I423" s="1">
        <f t="shared" si="235"/>
        <v>1.6382265673600411</v>
      </c>
      <c r="J423" s="1">
        <f t="shared" si="235"/>
        <v>1.6382265673600411</v>
      </c>
      <c r="K423" s="1">
        <f t="shared" si="235"/>
        <v>1.6382265673600411</v>
      </c>
      <c r="L423" s="1">
        <f>L421*((1+L422)^L420)</f>
        <v>1.6382265673600411</v>
      </c>
      <c r="M423" s="1">
        <f>M421*((1+M422)^M420)</f>
        <v>1.6382265673600411</v>
      </c>
      <c r="N423" s="1">
        <f>N421*((1+N422)^N420)</f>
        <v>1.6382265673600411</v>
      </c>
      <c r="O423" s="1">
        <f>O421*((1+O422)^O420)</f>
        <v>1.6382265673600411</v>
      </c>
      <c r="P423" s="1">
        <f>P421*((1+P422)^P420)</f>
        <v>1.6382265673600411</v>
      </c>
      <c r="Q423" s="1"/>
      <c r="R423" s="1"/>
      <c r="S423" s="1"/>
      <c r="T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c r="A424" s="7" t="s">
        <v>258</v>
      </c>
      <c r="B424" s="1">
        <f t="shared" ref="B424:K424" si="236">B423</f>
        <v>1.6382265673600411</v>
      </c>
      <c r="C424" s="1">
        <f t="shared" si="236"/>
        <v>1.6382265673600411</v>
      </c>
      <c r="D424" s="1">
        <f t="shared" si="236"/>
        <v>1.6382265673600411</v>
      </c>
      <c r="E424" s="1">
        <f t="shared" si="236"/>
        <v>1.6382265673600411</v>
      </c>
      <c r="F424" s="1">
        <f t="shared" si="236"/>
        <v>1.6382265673600411</v>
      </c>
      <c r="G424" s="1">
        <f t="shared" si="236"/>
        <v>1.6382265673600411</v>
      </c>
      <c r="H424" s="1">
        <f t="shared" si="236"/>
        <v>1.6382265673600411</v>
      </c>
      <c r="I424" s="1">
        <f t="shared" si="236"/>
        <v>1.6382265673600411</v>
      </c>
      <c r="J424" s="1">
        <f t="shared" si="236"/>
        <v>1.6382265673600411</v>
      </c>
      <c r="K424" s="1">
        <f t="shared" si="236"/>
        <v>1.6382265673600411</v>
      </c>
      <c r="L424" s="1">
        <f>L423</f>
        <v>1.6382265673600411</v>
      </c>
      <c r="M424" s="1">
        <f>M423</f>
        <v>1.6382265673600411</v>
      </c>
      <c r="N424" s="1">
        <f>N423</f>
        <v>1.6382265673600411</v>
      </c>
      <c r="O424" s="1">
        <f>O423</f>
        <v>1.6382265673600411</v>
      </c>
      <c r="P424" s="1">
        <f>P423</f>
        <v>1.6382265673600411</v>
      </c>
      <c r="Q424" s="1"/>
      <c r="R424" s="1"/>
      <c r="S424" s="1"/>
      <c r="T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c r="A425" s="7" t="s">
        <v>252</v>
      </c>
      <c r="B425" s="1">
        <f>1/(1-B417)</f>
        <v>1.25</v>
      </c>
      <c r="C425" s="1">
        <f>1+C419</f>
        <v>1</v>
      </c>
      <c r="D425" s="1">
        <f>1+D419</f>
        <v>1.05</v>
      </c>
      <c r="E425" s="1">
        <f>1+E419</f>
        <v>1.1000000000000001</v>
      </c>
      <c r="F425" s="1">
        <f>1+F419</f>
        <v>1.2</v>
      </c>
      <c r="G425" s="1">
        <f>1/(1-G417)</f>
        <v>1.6666666666666667</v>
      </c>
      <c r="H425" s="1">
        <f>1+H419</f>
        <v>1</v>
      </c>
      <c r="I425" s="1">
        <f>1+I419</f>
        <v>1.05</v>
      </c>
      <c r="J425" s="1">
        <f>1+J419</f>
        <v>1.1000000000000001</v>
      </c>
      <c r="K425" s="1">
        <f>1+K419</f>
        <v>1.2</v>
      </c>
      <c r="L425" s="1">
        <f>1/(1-L417)</f>
        <v>1.6666666666666667</v>
      </c>
      <c r="M425" s="1">
        <f>1+M419</f>
        <v>1</v>
      </c>
      <c r="N425" s="1">
        <f>1+N419</f>
        <v>1.05</v>
      </c>
      <c r="O425" s="1">
        <f>1+O419</f>
        <v>1.1000000000000001</v>
      </c>
      <c r="P425" s="1">
        <f>1+P419</f>
        <v>1.2</v>
      </c>
      <c r="Q425" s="1"/>
      <c r="R425" s="1"/>
      <c r="S425" s="1"/>
      <c r="T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c r="A426" s="7" t="s">
        <v>11</v>
      </c>
      <c r="B426" s="1">
        <f t="shared" ref="B426:P426" si="237">((1+$B$3)*(1+$B$4))-1</f>
        <v>5.0599999999999978E-2</v>
      </c>
      <c r="C426" s="1">
        <f t="shared" si="237"/>
        <v>5.0599999999999978E-2</v>
      </c>
      <c r="D426" s="1">
        <f t="shared" si="237"/>
        <v>5.0599999999999978E-2</v>
      </c>
      <c r="E426" s="1">
        <f t="shared" si="237"/>
        <v>5.0599999999999978E-2</v>
      </c>
      <c r="F426" s="1">
        <f t="shared" si="237"/>
        <v>5.0599999999999978E-2</v>
      </c>
      <c r="G426" s="1">
        <f t="shared" si="237"/>
        <v>5.0599999999999978E-2</v>
      </c>
      <c r="H426" s="1">
        <f t="shared" si="237"/>
        <v>5.0599999999999978E-2</v>
      </c>
      <c r="I426" s="1">
        <f t="shared" si="237"/>
        <v>5.0599999999999978E-2</v>
      </c>
      <c r="J426" s="1">
        <f t="shared" si="237"/>
        <v>5.0599999999999978E-2</v>
      </c>
      <c r="K426" s="1">
        <f t="shared" si="237"/>
        <v>5.0599999999999978E-2</v>
      </c>
      <c r="L426" s="1">
        <f t="shared" si="237"/>
        <v>5.0599999999999978E-2</v>
      </c>
      <c r="M426" s="1">
        <f t="shared" si="237"/>
        <v>5.0599999999999978E-2</v>
      </c>
      <c r="N426" s="1">
        <f t="shared" si="237"/>
        <v>5.0599999999999978E-2</v>
      </c>
      <c r="O426" s="1">
        <f t="shared" si="237"/>
        <v>5.0599999999999978E-2</v>
      </c>
      <c r="P426" s="1">
        <f t="shared" si="237"/>
        <v>5.0599999999999978E-2</v>
      </c>
      <c r="Q426" s="1"/>
      <c r="R426" s="1"/>
      <c r="S426" s="1"/>
      <c r="T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c r="A427" s="7" t="s">
        <v>255</v>
      </c>
      <c r="B427" s="1">
        <f t="shared" ref="B427:K427" si="238">B425*((1+B426)^(B420))</f>
        <v>2.0477832092000514</v>
      </c>
      <c r="C427" s="1">
        <f t="shared" si="238"/>
        <v>1.6382265673600411</v>
      </c>
      <c r="D427" s="1">
        <f t="shared" si="238"/>
        <v>1.7201378957280433</v>
      </c>
      <c r="E427" s="1">
        <f t="shared" si="238"/>
        <v>1.8020492240960453</v>
      </c>
      <c r="F427" s="1">
        <f t="shared" si="238"/>
        <v>1.9658718808320492</v>
      </c>
      <c r="G427" s="1">
        <f t="shared" si="238"/>
        <v>2.7303776122667354</v>
      </c>
      <c r="H427" s="1">
        <f t="shared" si="238"/>
        <v>1.6382265673600411</v>
      </c>
      <c r="I427" s="1">
        <f t="shared" si="238"/>
        <v>1.7201378957280433</v>
      </c>
      <c r="J427" s="1">
        <f t="shared" si="238"/>
        <v>1.8020492240960453</v>
      </c>
      <c r="K427" s="1">
        <f t="shared" si="238"/>
        <v>1.9658718808320492</v>
      </c>
      <c r="L427" s="1">
        <f>L425*((1+L426)^(L420))</f>
        <v>2.7303776122667354</v>
      </c>
      <c r="M427" s="1">
        <f>M425*((1+M426)^(M420))</f>
        <v>1.6382265673600411</v>
      </c>
      <c r="N427" s="1">
        <f>N425*((1+N426)^(N420))</f>
        <v>1.7201378957280433</v>
      </c>
      <c r="O427" s="1">
        <f>O425*((1+O426)^(O420))</f>
        <v>1.8020492240960453</v>
      </c>
      <c r="P427" s="1">
        <f>P425*((1+P426)^(P420))</f>
        <v>1.9658718808320492</v>
      </c>
      <c r="Q427" s="1"/>
      <c r="R427" s="1"/>
      <c r="S427" s="1"/>
      <c r="T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c r="A428" s="7" t="s">
        <v>259</v>
      </c>
      <c r="B428" s="1">
        <f>B427*(1-B418*(1-$B$8))</f>
        <v>1.7406157278200436</v>
      </c>
      <c r="C428" s="1">
        <f>C427</f>
        <v>1.6382265673600411</v>
      </c>
      <c r="D428" s="1">
        <f>D427</f>
        <v>1.7201378957280433</v>
      </c>
      <c r="E428" s="1">
        <f>E427</f>
        <v>1.8020492240960453</v>
      </c>
      <c r="F428" s="1">
        <f>F427</f>
        <v>1.9658718808320492</v>
      </c>
      <c r="G428" s="1">
        <f>G427*(1-G418*(1-$B$8))</f>
        <v>1.9112643285867146</v>
      </c>
      <c r="H428" s="1">
        <f>H427</f>
        <v>1.6382265673600411</v>
      </c>
      <c r="I428" s="1">
        <f>I427</f>
        <v>1.7201378957280433</v>
      </c>
      <c r="J428" s="1">
        <f>J427</f>
        <v>1.8020492240960453</v>
      </c>
      <c r="K428" s="1">
        <f>K427</f>
        <v>1.9658718808320492</v>
      </c>
      <c r="L428" s="1">
        <f>L427*(1-L418*(1-$B$8))</f>
        <v>2.3208209704267251</v>
      </c>
      <c r="M428" s="1">
        <f>M427</f>
        <v>1.6382265673600411</v>
      </c>
      <c r="N428" s="1">
        <f>N427</f>
        <v>1.7201378957280433</v>
      </c>
      <c r="O428" s="1">
        <f>O427</f>
        <v>1.8020492240960453</v>
      </c>
      <c r="P428" s="1">
        <f>P427</f>
        <v>1.9658718808320492</v>
      </c>
      <c r="Q428" s="1"/>
      <c r="R428" s="1"/>
      <c r="S428" s="1"/>
      <c r="T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c r="A429" s="7" t="s">
        <v>256</v>
      </c>
      <c r="B429" s="1">
        <f t="shared" ref="B429:K429" si="239">B428/((1+$B$4)^B420)</f>
        <v>1.4279111530531288</v>
      </c>
      <c r="C429" s="1">
        <f t="shared" si="239"/>
        <v>1.3439163793441213</v>
      </c>
      <c r="D429" s="1">
        <f t="shared" si="239"/>
        <v>1.4111121983113275</v>
      </c>
      <c r="E429" s="1">
        <f t="shared" si="239"/>
        <v>1.4783080172785334</v>
      </c>
      <c r="F429" s="1">
        <f t="shared" si="239"/>
        <v>1.6126996552129456</v>
      </c>
      <c r="G429" s="1">
        <f t="shared" si="239"/>
        <v>1.5679024425681414</v>
      </c>
      <c r="H429" s="1">
        <f t="shared" si="239"/>
        <v>1.3439163793441213</v>
      </c>
      <c r="I429" s="1">
        <f t="shared" si="239"/>
        <v>1.4111121983113275</v>
      </c>
      <c r="J429" s="1">
        <f t="shared" si="239"/>
        <v>1.4783080172785334</v>
      </c>
      <c r="K429" s="1">
        <f t="shared" si="239"/>
        <v>1.6126996552129456</v>
      </c>
      <c r="L429" s="1">
        <f>L428/((1+$B$4)^L420)</f>
        <v>1.903881537404172</v>
      </c>
      <c r="M429" s="1">
        <f>M428/((1+$B$4)^M420)</f>
        <v>1.3439163793441213</v>
      </c>
      <c r="N429" s="1">
        <f>N428/((1+$B$4)^N420)</f>
        <v>1.4111121983113275</v>
      </c>
      <c r="O429" s="1">
        <f>O428/((1+$B$4)^O420)</f>
        <v>1.4783080172785334</v>
      </c>
      <c r="P429" s="1">
        <f>P428/((1+$B$4)^P420)</f>
        <v>1.6126996552129456</v>
      </c>
      <c r="Q429" s="1"/>
      <c r="R429" s="1"/>
      <c r="S429" s="1"/>
      <c r="T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c r="A430" s="7" t="s">
        <v>12</v>
      </c>
      <c r="B430" s="1">
        <f t="shared" ref="B430:K430" si="240">B429^(1/B420)-1</f>
        <v>3.6263302380849405E-2</v>
      </c>
      <c r="C430" s="1">
        <f t="shared" si="240"/>
        <v>3.0000000000000027E-2</v>
      </c>
      <c r="D430" s="1">
        <f t="shared" si="240"/>
        <v>3.5037666344467144E-2</v>
      </c>
      <c r="E430" s="1">
        <f t="shared" si="240"/>
        <v>3.9863880260193607E-2</v>
      </c>
      <c r="F430" s="1">
        <f t="shared" si="240"/>
        <v>4.8951357431434861E-2</v>
      </c>
      <c r="G430" s="1">
        <f t="shared" si="240"/>
        <v>4.6000527792422918E-2</v>
      </c>
      <c r="H430" s="1">
        <f t="shared" si="240"/>
        <v>3.0000000000000027E-2</v>
      </c>
      <c r="I430" s="1">
        <f t="shared" si="240"/>
        <v>3.5037666344467144E-2</v>
      </c>
      <c r="J430" s="1">
        <f t="shared" si="240"/>
        <v>3.9863880260193607E-2</v>
      </c>
      <c r="K430" s="1">
        <f t="shared" si="240"/>
        <v>4.8951357431434861E-2</v>
      </c>
      <c r="L430" s="1">
        <f>L429^(1/L420)-1</f>
        <v>6.650769241398935E-2</v>
      </c>
      <c r="M430" s="1">
        <f>M429^(1/M420)-1</f>
        <v>3.0000000000000027E-2</v>
      </c>
      <c r="N430" s="1">
        <f>N429^(1/N420)-1</f>
        <v>3.5037666344467144E-2</v>
      </c>
      <c r="O430" s="1">
        <f>O429^(1/O420)-1</f>
        <v>3.9863880260193607E-2</v>
      </c>
      <c r="P430" s="1">
        <f>P429^(1/P420)-1</f>
        <v>4.8951357431434861E-2</v>
      </c>
      <c r="Q430" s="1"/>
      <c r="R430" s="1"/>
      <c r="S430" s="1"/>
      <c r="T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c r="A431" s="7" t="s">
        <v>5</v>
      </c>
      <c r="B431" s="1">
        <f t="shared" ref="B431:K431" si="241">$B$3-B430</f>
        <v>-6.2633023808494059E-3</v>
      </c>
      <c r="C431" s="1">
        <f t="shared" si="241"/>
        <v>-2.7755575615628914E-17</v>
      </c>
      <c r="D431" s="1">
        <f t="shared" si="241"/>
        <v>-5.0376663444671455E-3</v>
      </c>
      <c r="E431" s="1">
        <f t="shared" si="241"/>
        <v>-9.8638802601936082E-3</v>
      </c>
      <c r="F431" s="1">
        <f t="shared" si="241"/>
        <v>-1.8951357431434862E-2</v>
      </c>
      <c r="G431" s="1">
        <f t="shared" si="241"/>
        <v>-1.6000527792422919E-2</v>
      </c>
      <c r="H431" s="1">
        <f t="shared" si="241"/>
        <v>-2.7755575615628914E-17</v>
      </c>
      <c r="I431" s="1">
        <f t="shared" si="241"/>
        <v>-5.0376663444671455E-3</v>
      </c>
      <c r="J431" s="1">
        <f t="shared" si="241"/>
        <v>-9.8638802601936082E-3</v>
      </c>
      <c r="K431" s="1">
        <f t="shared" si="241"/>
        <v>-1.8951357431434862E-2</v>
      </c>
      <c r="L431" s="1">
        <f>$B$3-L430</f>
        <v>-3.6507692413989351E-2</v>
      </c>
      <c r="M431" s="1">
        <f>$B$3-M430</f>
        <v>-2.7755575615628914E-17</v>
      </c>
      <c r="N431" s="1">
        <f>$B$3-N430</f>
        <v>-5.0376663444671455E-3</v>
      </c>
      <c r="O431" s="1">
        <f>$B$3-O430</f>
        <v>-9.8638802601936082E-3</v>
      </c>
      <c r="P431" s="1">
        <f>$B$3-P430</f>
        <v>-1.8951357431434862E-2</v>
      </c>
      <c r="Q431" s="1"/>
      <c r="R431" s="1"/>
      <c r="S431" s="1"/>
      <c r="T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s="17" customFormat="1">
      <c r="A432" s="17" t="s">
        <v>6</v>
      </c>
      <c r="B432" s="16">
        <f t="shared" ref="B432:K432" si="242">B431/$B$3</f>
        <v>-0.20877674602831353</v>
      </c>
      <c r="C432" s="16">
        <f t="shared" si="242"/>
        <v>-9.2518585385429718E-16</v>
      </c>
      <c r="D432" s="16">
        <f t="shared" si="242"/>
        <v>-0.16792221148223818</v>
      </c>
      <c r="E432" s="16">
        <f t="shared" si="242"/>
        <v>-0.32879600867312031</v>
      </c>
      <c r="F432" s="16">
        <f t="shared" si="242"/>
        <v>-0.63171191438116214</v>
      </c>
      <c r="G432" s="16">
        <f t="shared" si="242"/>
        <v>-0.53335092641409731</v>
      </c>
      <c r="H432" s="16">
        <f t="shared" si="242"/>
        <v>-9.2518585385429718E-16</v>
      </c>
      <c r="I432" s="16">
        <f t="shared" si="242"/>
        <v>-0.16792221148223818</v>
      </c>
      <c r="J432" s="16">
        <f t="shared" si="242"/>
        <v>-0.32879600867312031</v>
      </c>
      <c r="K432" s="16">
        <f t="shared" si="242"/>
        <v>-0.63171191438116214</v>
      </c>
      <c r="L432" s="16">
        <f>L431/$B$3</f>
        <v>-1.2169230804663118</v>
      </c>
      <c r="M432" s="16">
        <f>M431/$B$3</f>
        <v>-9.2518585385429718E-16</v>
      </c>
      <c r="N432" s="16">
        <f>N431/$B$3</f>
        <v>-0.16792221148223818</v>
      </c>
      <c r="O432" s="16">
        <f>O431/$B$3</f>
        <v>-0.32879600867312031</v>
      </c>
      <c r="P432" s="16">
        <f>P431/$B$3</f>
        <v>-0.63171191438116214</v>
      </c>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row>
    <row r="433" spans="1:50" s="17" customFormat="1">
      <c r="A433" s="17" t="s">
        <v>13</v>
      </c>
      <c r="B433" s="18">
        <f>B424/B428*100</f>
        <v>94.117647058823536</v>
      </c>
      <c r="C433" s="18">
        <f t="shared" ref="C433:P433" si="243">C424/C428*100</f>
        <v>100</v>
      </c>
      <c r="D433" s="18">
        <f t="shared" si="243"/>
        <v>95.238095238095227</v>
      </c>
      <c r="E433" s="18">
        <f t="shared" si="243"/>
        <v>90.909090909090907</v>
      </c>
      <c r="F433" s="18">
        <f t="shared" si="243"/>
        <v>83.333333333333343</v>
      </c>
      <c r="G433" s="18">
        <f t="shared" si="243"/>
        <v>85.714285714285722</v>
      </c>
      <c r="H433" s="18">
        <f t="shared" si="243"/>
        <v>100</v>
      </c>
      <c r="I433" s="18">
        <f t="shared" si="243"/>
        <v>95.238095238095227</v>
      </c>
      <c r="J433" s="18">
        <f t="shared" si="243"/>
        <v>90.909090909090907</v>
      </c>
      <c r="K433" s="18">
        <f t="shared" si="243"/>
        <v>83.333333333333343</v>
      </c>
      <c r="L433" s="18">
        <f t="shared" si="243"/>
        <v>70.588235294117638</v>
      </c>
      <c r="M433" s="18">
        <f t="shared" si="243"/>
        <v>100</v>
      </c>
      <c r="N433" s="18">
        <f t="shared" si="243"/>
        <v>95.238095238095227</v>
      </c>
      <c r="O433" s="18">
        <f t="shared" si="243"/>
        <v>90.909090909090907</v>
      </c>
      <c r="P433" s="18">
        <f t="shared" si="243"/>
        <v>83.333333333333343</v>
      </c>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row>
    <row r="435" spans="1:50">
      <c r="A435" s="2" t="s">
        <v>196</v>
      </c>
    </row>
    <row r="436" spans="1:50">
      <c r="A436" s="7" t="s">
        <v>262</v>
      </c>
      <c r="B436" s="2" t="s">
        <v>74</v>
      </c>
      <c r="C436" s="2" t="s">
        <v>190</v>
      </c>
      <c r="D436" s="2" t="s">
        <v>191</v>
      </c>
      <c r="E436" s="2" t="s">
        <v>192</v>
      </c>
      <c r="F436" s="2" t="s">
        <v>197</v>
      </c>
      <c r="G436" s="2" t="s">
        <v>75</v>
      </c>
      <c r="H436" s="2" t="s">
        <v>190</v>
      </c>
      <c r="I436" s="2" t="s">
        <v>191</v>
      </c>
      <c r="J436" s="2" t="s">
        <v>192</v>
      </c>
      <c r="K436" s="2" t="s">
        <v>197</v>
      </c>
      <c r="L436" s="2" t="s">
        <v>75</v>
      </c>
      <c r="M436" s="2" t="s">
        <v>190</v>
      </c>
      <c r="N436" s="2" t="s">
        <v>191</v>
      </c>
      <c r="O436" s="2" t="s">
        <v>192</v>
      </c>
      <c r="P436" s="2" t="s">
        <v>197</v>
      </c>
      <c r="Q436" s="2"/>
      <c r="R436" s="2"/>
      <c r="S436" s="2"/>
      <c r="T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row>
    <row r="437" spans="1:50">
      <c r="A437" s="7" t="s">
        <v>267</v>
      </c>
      <c r="B437" s="2" t="s">
        <v>74</v>
      </c>
      <c r="C437" t="s">
        <v>18</v>
      </c>
      <c r="D437" t="s">
        <v>18</v>
      </c>
      <c r="E437" t="s">
        <v>18</v>
      </c>
      <c r="F437" t="s">
        <v>18</v>
      </c>
      <c r="G437" s="2" t="s">
        <v>75</v>
      </c>
      <c r="H437" t="s">
        <v>18</v>
      </c>
      <c r="I437" t="s">
        <v>18</v>
      </c>
      <c r="J437" t="s">
        <v>18</v>
      </c>
      <c r="K437" t="s">
        <v>18</v>
      </c>
      <c r="L437" s="2" t="s">
        <v>74</v>
      </c>
      <c r="M437" t="s">
        <v>18</v>
      </c>
      <c r="N437" t="s">
        <v>18</v>
      </c>
      <c r="O437" t="s">
        <v>18</v>
      </c>
      <c r="P437" t="s">
        <v>18</v>
      </c>
      <c r="Q437" s="2"/>
      <c r="R437" s="2"/>
      <c r="S437" s="2"/>
      <c r="T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row>
    <row r="438" spans="1:50">
      <c r="A438" s="7" t="s">
        <v>261</v>
      </c>
      <c r="B438" s="14">
        <f>INDEX(SystemParamValues,MATCH("BasicRate",ParamNames,0),MATCH($B$2,SystemNames,0))</f>
        <v>0.2</v>
      </c>
      <c r="C438" t="s">
        <v>18</v>
      </c>
      <c r="D438" t="s">
        <v>18</v>
      </c>
      <c r="E438" t="s">
        <v>18</v>
      </c>
      <c r="F438" t="s">
        <v>18</v>
      </c>
      <c r="G438" s="14">
        <f>INDEX(SystemParamValues,MATCH("HigherRate",ParamNames,0),MATCH($B$2,SystemNames,0))</f>
        <v>0.4</v>
      </c>
      <c r="H438" t="s">
        <v>18</v>
      </c>
      <c r="I438" t="s">
        <v>18</v>
      </c>
      <c r="J438" t="s">
        <v>18</v>
      </c>
      <c r="K438" t="s">
        <v>18</v>
      </c>
      <c r="L438" s="14">
        <v>0.4</v>
      </c>
      <c r="M438" t="s">
        <v>18</v>
      </c>
      <c r="N438" t="s">
        <v>18</v>
      </c>
      <c r="O438" t="s">
        <v>18</v>
      </c>
      <c r="P438" t="s">
        <v>18</v>
      </c>
      <c r="S438" s="7"/>
      <c r="AA438" s="7"/>
      <c r="AI438" s="7"/>
      <c r="AQ438" s="7"/>
    </row>
    <row r="439" spans="1:50">
      <c r="A439" s="7" t="s">
        <v>10</v>
      </c>
      <c r="B439" s="14">
        <f>INDEX(SystemParamValues,MATCH("BasicRate",ParamNames,0),MATCH($B$2,SystemNames,0))</f>
        <v>0.2</v>
      </c>
      <c r="C439" t="s">
        <v>18</v>
      </c>
      <c r="D439" t="s">
        <v>18</v>
      </c>
      <c r="E439" t="s">
        <v>18</v>
      </c>
      <c r="F439" t="s">
        <v>18</v>
      </c>
      <c r="G439" s="14">
        <f>INDEX(SystemParamValues,MATCH("HigherRate",ParamNames,0),MATCH($B$2,SystemNames,0))</f>
        <v>0.4</v>
      </c>
      <c r="H439" t="s">
        <v>18</v>
      </c>
      <c r="I439" t="s">
        <v>18</v>
      </c>
      <c r="J439" t="s">
        <v>18</v>
      </c>
      <c r="K439" t="s">
        <v>18</v>
      </c>
      <c r="L439" s="14">
        <f>INDEX(SystemParamValues,MATCH("BasicRate",ParamNames,0),MATCH($B$2,SystemNames,0))</f>
        <v>0.2</v>
      </c>
      <c r="M439" t="s">
        <v>18</v>
      </c>
      <c r="N439" t="s">
        <v>18</v>
      </c>
      <c r="O439" t="s">
        <v>18</v>
      </c>
      <c r="P439" t="s">
        <v>18</v>
      </c>
    </row>
    <row r="440" spans="1:50">
      <c r="A440" s="7" t="s">
        <v>193</v>
      </c>
      <c r="B440" t="s">
        <v>18</v>
      </c>
      <c r="C440" s="14">
        <v>0</v>
      </c>
      <c r="D440" s="14">
        <v>0.05</v>
      </c>
      <c r="E440" s="14">
        <v>0.1</v>
      </c>
      <c r="F440" s="14">
        <v>0.2</v>
      </c>
      <c r="G440" t="s">
        <v>18</v>
      </c>
      <c r="H440" s="14">
        <v>0</v>
      </c>
      <c r="I440" s="14">
        <v>0.05</v>
      </c>
      <c r="J440" s="14">
        <v>0.1</v>
      </c>
      <c r="K440" s="14">
        <v>0.2</v>
      </c>
      <c r="L440" t="s">
        <v>18</v>
      </c>
      <c r="M440" s="14">
        <v>0</v>
      </c>
      <c r="N440" s="14">
        <v>0.05</v>
      </c>
      <c r="O440" s="14">
        <v>0.1</v>
      </c>
      <c r="P440" s="14">
        <v>0.2</v>
      </c>
    </row>
    <row r="441" spans="1:50">
      <c r="A441" s="7" t="s">
        <v>3</v>
      </c>
      <c r="B441" s="14">
        <v>25</v>
      </c>
      <c r="C441" s="14">
        <v>25</v>
      </c>
      <c r="D441" s="14">
        <v>25</v>
      </c>
      <c r="E441" s="14">
        <v>25</v>
      </c>
      <c r="F441" s="14">
        <v>25</v>
      </c>
      <c r="G441" s="14">
        <v>25</v>
      </c>
      <c r="H441" s="14">
        <v>25</v>
      </c>
      <c r="I441" s="14">
        <v>25</v>
      </c>
      <c r="J441" s="14">
        <v>25</v>
      </c>
      <c r="K441" s="14">
        <v>25</v>
      </c>
      <c r="L441" s="14">
        <v>25</v>
      </c>
      <c r="M441" s="14">
        <v>25</v>
      </c>
      <c r="N441" s="14">
        <v>25</v>
      </c>
      <c r="O441" s="14">
        <v>25</v>
      </c>
      <c r="P441" s="14">
        <v>25</v>
      </c>
    </row>
    <row r="442" spans="1:50">
      <c r="A442" s="7" t="s">
        <v>251</v>
      </c>
      <c r="B442" s="1">
        <f>1</f>
        <v>1</v>
      </c>
      <c r="C442" s="1">
        <f>1</f>
        <v>1</v>
      </c>
      <c r="D442" s="1">
        <f>1</f>
        <v>1</v>
      </c>
      <c r="E442" s="1">
        <f>1</f>
        <v>1</v>
      </c>
      <c r="F442" s="1">
        <f>1</f>
        <v>1</v>
      </c>
      <c r="G442" s="1">
        <f>1</f>
        <v>1</v>
      </c>
      <c r="H442" s="1">
        <f>1</f>
        <v>1</v>
      </c>
      <c r="I442" s="1">
        <f>1</f>
        <v>1</v>
      </c>
      <c r="J442" s="1">
        <f>1</f>
        <v>1</v>
      </c>
      <c r="K442" s="1">
        <f>1</f>
        <v>1</v>
      </c>
      <c r="L442" s="1">
        <f>1</f>
        <v>1</v>
      </c>
      <c r="M442" s="1">
        <f>1</f>
        <v>1</v>
      </c>
      <c r="N442" s="1">
        <f>1</f>
        <v>1</v>
      </c>
      <c r="O442" s="1">
        <f>1</f>
        <v>1</v>
      </c>
      <c r="P442" s="1">
        <f>1</f>
        <v>1</v>
      </c>
      <c r="Q442" s="1"/>
      <c r="R442" s="1"/>
      <c r="S442" s="1"/>
      <c r="T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c r="A443" s="7" t="s">
        <v>250</v>
      </c>
      <c r="B443" s="1">
        <f t="shared" ref="B443:P443" si="244">((1+$B$3)*(1+$B$4))-1</f>
        <v>5.0599999999999978E-2</v>
      </c>
      <c r="C443" s="1">
        <f t="shared" si="244"/>
        <v>5.0599999999999978E-2</v>
      </c>
      <c r="D443" s="1">
        <f t="shared" si="244"/>
        <v>5.0599999999999978E-2</v>
      </c>
      <c r="E443" s="1">
        <f t="shared" si="244"/>
        <v>5.0599999999999978E-2</v>
      </c>
      <c r="F443" s="1">
        <f t="shared" si="244"/>
        <v>5.0599999999999978E-2</v>
      </c>
      <c r="G443" s="1">
        <f t="shared" si="244"/>
        <v>5.0599999999999978E-2</v>
      </c>
      <c r="H443" s="1">
        <f t="shared" si="244"/>
        <v>5.0599999999999978E-2</v>
      </c>
      <c r="I443" s="1">
        <f t="shared" si="244"/>
        <v>5.0599999999999978E-2</v>
      </c>
      <c r="J443" s="1">
        <f t="shared" si="244"/>
        <v>5.0599999999999978E-2</v>
      </c>
      <c r="K443" s="1">
        <f t="shared" si="244"/>
        <v>5.0599999999999978E-2</v>
      </c>
      <c r="L443" s="1">
        <f t="shared" si="244"/>
        <v>5.0599999999999978E-2</v>
      </c>
      <c r="M443" s="1">
        <f t="shared" si="244"/>
        <v>5.0599999999999978E-2</v>
      </c>
      <c r="N443" s="1">
        <f t="shared" si="244"/>
        <v>5.0599999999999978E-2</v>
      </c>
      <c r="O443" s="1">
        <f t="shared" si="244"/>
        <v>5.0599999999999978E-2</v>
      </c>
      <c r="P443" s="1">
        <f t="shared" si="244"/>
        <v>5.0599999999999978E-2</v>
      </c>
      <c r="Q443" s="1"/>
      <c r="R443" s="1"/>
      <c r="S443" s="1"/>
      <c r="T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c r="A444" s="7" t="s">
        <v>254</v>
      </c>
      <c r="B444" s="1">
        <f t="shared" ref="B444:K444" si="245">B442*((1+B443)^B441)</f>
        <v>3.4350646224686523</v>
      </c>
      <c r="C444" s="1">
        <f t="shared" si="245"/>
        <v>3.4350646224686523</v>
      </c>
      <c r="D444" s="1">
        <f t="shared" si="245"/>
        <v>3.4350646224686523</v>
      </c>
      <c r="E444" s="1">
        <f t="shared" si="245"/>
        <v>3.4350646224686523</v>
      </c>
      <c r="F444" s="1">
        <f t="shared" si="245"/>
        <v>3.4350646224686523</v>
      </c>
      <c r="G444" s="1">
        <f t="shared" si="245"/>
        <v>3.4350646224686523</v>
      </c>
      <c r="H444" s="1">
        <f t="shared" si="245"/>
        <v>3.4350646224686523</v>
      </c>
      <c r="I444" s="1">
        <f t="shared" si="245"/>
        <v>3.4350646224686523</v>
      </c>
      <c r="J444" s="1">
        <f t="shared" si="245"/>
        <v>3.4350646224686523</v>
      </c>
      <c r="K444" s="1">
        <f t="shared" si="245"/>
        <v>3.4350646224686523</v>
      </c>
      <c r="L444" s="1">
        <f>L442*((1+L443)^L441)</f>
        <v>3.4350646224686523</v>
      </c>
      <c r="M444" s="1">
        <f>M442*((1+M443)^M441)</f>
        <v>3.4350646224686523</v>
      </c>
      <c r="N444" s="1">
        <f>N442*((1+N443)^N441)</f>
        <v>3.4350646224686523</v>
      </c>
      <c r="O444" s="1">
        <f>O442*((1+O443)^O441)</f>
        <v>3.4350646224686523</v>
      </c>
      <c r="P444" s="1">
        <f>P442*((1+P443)^P441)</f>
        <v>3.4350646224686523</v>
      </c>
      <c r="Q444" s="1"/>
      <c r="R444" s="1"/>
      <c r="S444" s="1"/>
      <c r="T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c r="A445" s="7" t="s">
        <v>258</v>
      </c>
      <c r="B445" s="1">
        <f t="shared" ref="B445:K445" si="246">B444</f>
        <v>3.4350646224686523</v>
      </c>
      <c r="C445" s="1">
        <f t="shared" si="246"/>
        <v>3.4350646224686523</v>
      </c>
      <c r="D445" s="1">
        <f t="shared" si="246"/>
        <v>3.4350646224686523</v>
      </c>
      <c r="E445" s="1">
        <f t="shared" si="246"/>
        <v>3.4350646224686523</v>
      </c>
      <c r="F445" s="1">
        <f t="shared" si="246"/>
        <v>3.4350646224686523</v>
      </c>
      <c r="G445" s="1">
        <f t="shared" si="246"/>
        <v>3.4350646224686523</v>
      </c>
      <c r="H445" s="1">
        <f t="shared" si="246"/>
        <v>3.4350646224686523</v>
      </c>
      <c r="I445" s="1">
        <f t="shared" si="246"/>
        <v>3.4350646224686523</v>
      </c>
      <c r="J445" s="1">
        <f t="shared" si="246"/>
        <v>3.4350646224686523</v>
      </c>
      <c r="K445" s="1">
        <f t="shared" si="246"/>
        <v>3.4350646224686523</v>
      </c>
      <c r="L445" s="1">
        <f>L444</f>
        <v>3.4350646224686523</v>
      </c>
      <c r="M445" s="1">
        <f>M444</f>
        <v>3.4350646224686523</v>
      </c>
      <c r="N445" s="1">
        <f>N444</f>
        <v>3.4350646224686523</v>
      </c>
      <c r="O445" s="1">
        <f>O444</f>
        <v>3.4350646224686523</v>
      </c>
      <c r="P445" s="1">
        <f>P444</f>
        <v>3.4350646224686523</v>
      </c>
      <c r="Q445" s="1"/>
      <c r="R445" s="1"/>
      <c r="S445" s="1"/>
      <c r="T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c r="A446" s="7" t="s">
        <v>252</v>
      </c>
      <c r="B446" s="1">
        <f>1/(1-B438)</f>
        <v>1.25</v>
      </c>
      <c r="C446" s="1">
        <f>1+C440</f>
        <v>1</v>
      </c>
      <c r="D446" s="1">
        <f>1+D440</f>
        <v>1.05</v>
      </c>
      <c r="E446" s="1">
        <f>1+E440</f>
        <v>1.1000000000000001</v>
      </c>
      <c r="F446" s="1">
        <f>1+F440</f>
        <v>1.2</v>
      </c>
      <c r="G446" s="1">
        <f>1/(1-G438)</f>
        <v>1.6666666666666667</v>
      </c>
      <c r="H446" s="1">
        <f>1+H440</f>
        <v>1</v>
      </c>
      <c r="I446" s="1">
        <f>1+I440</f>
        <v>1.05</v>
      </c>
      <c r="J446" s="1">
        <f>1+J440</f>
        <v>1.1000000000000001</v>
      </c>
      <c r="K446" s="1">
        <f>1+K440</f>
        <v>1.2</v>
      </c>
      <c r="L446" s="1">
        <f>1/(1-L438)</f>
        <v>1.6666666666666667</v>
      </c>
      <c r="M446" s="1">
        <f>1+M440</f>
        <v>1</v>
      </c>
      <c r="N446" s="1">
        <f>1+N440</f>
        <v>1.05</v>
      </c>
      <c r="O446" s="1">
        <f>1+O440</f>
        <v>1.1000000000000001</v>
      </c>
      <c r="P446" s="1">
        <f>1+P440</f>
        <v>1.2</v>
      </c>
      <c r="Q446" s="1"/>
      <c r="R446" s="1"/>
      <c r="S446" s="1"/>
      <c r="T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c r="A447" s="7" t="s">
        <v>11</v>
      </c>
      <c r="B447" s="1">
        <f t="shared" ref="B447:P447" si="247">((1+$B$3)*(1+$B$4))-1</f>
        <v>5.0599999999999978E-2</v>
      </c>
      <c r="C447" s="1">
        <f t="shared" si="247"/>
        <v>5.0599999999999978E-2</v>
      </c>
      <c r="D447" s="1">
        <f t="shared" si="247"/>
        <v>5.0599999999999978E-2</v>
      </c>
      <c r="E447" s="1">
        <f t="shared" si="247"/>
        <v>5.0599999999999978E-2</v>
      </c>
      <c r="F447" s="1">
        <f t="shared" si="247"/>
        <v>5.0599999999999978E-2</v>
      </c>
      <c r="G447" s="1">
        <f t="shared" si="247"/>
        <v>5.0599999999999978E-2</v>
      </c>
      <c r="H447" s="1">
        <f t="shared" si="247"/>
        <v>5.0599999999999978E-2</v>
      </c>
      <c r="I447" s="1">
        <f t="shared" si="247"/>
        <v>5.0599999999999978E-2</v>
      </c>
      <c r="J447" s="1">
        <f t="shared" si="247"/>
        <v>5.0599999999999978E-2</v>
      </c>
      <c r="K447" s="1">
        <f t="shared" si="247"/>
        <v>5.0599999999999978E-2</v>
      </c>
      <c r="L447" s="1">
        <f t="shared" si="247"/>
        <v>5.0599999999999978E-2</v>
      </c>
      <c r="M447" s="1">
        <f t="shared" si="247"/>
        <v>5.0599999999999978E-2</v>
      </c>
      <c r="N447" s="1">
        <f t="shared" si="247"/>
        <v>5.0599999999999978E-2</v>
      </c>
      <c r="O447" s="1">
        <f t="shared" si="247"/>
        <v>5.0599999999999978E-2</v>
      </c>
      <c r="P447" s="1">
        <f t="shared" si="247"/>
        <v>5.0599999999999978E-2</v>
      </c>
      <c r="Q447" s="1"/>
      <c r="R447" s="1"/>
      <c r="S447" s="1"/>
      <c r="T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c r="A448" s="7" t="s">
        <v>255</v>
      </c>
      <c r="B448" s="1">
        <f t="shared" ref="B448:K448" si="248">B446*((1+B447)^(B441))</f>
        <v>4.2938307780858151</v>
      </c>
      <c r="C448" s="1">
        <f t="shared" si="248"/>
        <v>3.4350646224686523</v>
      </c>
      <c r="D448" s="1">
        <f t="shared" si="248"/>
        <v>3.606817853592085</v>
      </c>
      <c r="E448" s="1">
        <f t="shared" si="248"/>
        <v>3.7785710847155176</v>
      </c>
      <c r="F448" s="1">
        <f t="shared" si="248"/>
        <v>4.1220775469623829</v>
      </c>
      <c r="G448" s="1">
        <f t="shared" si="248"/>
        <v>5.7251077041144205</v>
      </c>
      <c r="H448" s="1">
        <f t="shared" si="248"/>
        <v>3.4350646224686523</v>
      </c>
      <c r="I448" s="1">
        <f t="shared" si="248"/>
        <v>3.606817853592085</v>
      </c>
      <c r="J448" s="1">
        <f t="shared" si="248"/>
        <v>3.7785710847155176</v>
      </c>
      <c r="K448" s="1">
        <f t="shared" si="248"/>
        <v>4.1220775469623829</v>
      </c>
      <c r="L448" s="1">
        <f>L446*((1+L447)^(L441))</f>
        <v>5.7251077041144205</v>
      </c>
      <c r="M448" s="1">
        <f>M446*((1+M447)^(M441))</f>
        <v>3.4350646224686523</v>
      </c>
      <c r="N448" s="1">
        <f>N446*((1+N447)^(N441))</f>
        <v>3.606817853592085</v>
      </c>
      <c r="O448" s="1">
        <f>O446*((1+O447)^(O441))</f>
        <v>3.7785710847155176</v>
      </c>
      <c r="P448" s="1">
        <f>P446*((1+P447)^(P441))</f>
        <v>4.1220775469623829</v>
      </c>
      <c r="Q448" s="1"/>
      <c r="R448" s="1"/>
      <c r="S448" s="1"/>
      <c r="T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c r="A449" s="7" t="s">
        <v>259</v>
      </c>
      <c r="B449" s="1">
        <f>B448*(1-B439*(1-$B$8))</f>
        <v>3.6497561613729426</v>
      </c>
      <c r="C449" s="1">
        <f>C448</f>
        <v>3.4350646224686523</v>
      </c>
      <c r="D449" s="1">
        <f>D448</f>
        <v>3.606817853592085</v>
      </c>
      <c r="E449" s="1">
        <f>E448</f>
        <v>3.7785710847155176</v>
      </c>
      <c r="F449" s="1">
        <f>F448</f>
        <v>4.1220775469623829</v>
      </c>
      <c r="G449" s="1">
        <f>G448*(1-G439*(1-$B$8))</f>
        <v>4.0075753928800939</v>
      </c>
      <c r="H449" s="1">
        <f>H448</f>
        <v>3.4350646224686523</v>
      </c>
      <c r="I449" s="1">
        <f>I448</f>
        <v>3.606817853592085</v>
      </c>
      <c r="J449" s="1">
        <f>J448</f>
        <v>3.7785710847155176</v>
      </c>
      <c r="K449" s="1">
        <f>K448</f>
        <v>4.1220775469623829</v>
      </c>
      <c r="L449" s="1">
        <f>L448*(1-L439*(1-$B$8))</f>
        <v>4.8663415484972576</v>
      </c>
      <c r="M449" s="1">
        <f>M448</f>
        <v>3.4350646224686523</v>
      </c>
      <c r="N449" s="1">
        <f>N448</f>
        <v>3.606817853592085</v>
      </c>
      <c r="O449" s="1">
        <f>O448</f>
        <v>3.7785710847155176</v>
      </c>
      <c r="P449" s="1">
        <f>P448</f>
        <v>4.1220775469623829</v>
      </c>
      <c r="Q449" s="1"/>
      <c r="R449" s="1"/>
      <c r="S449" s="1"/>
      <c r="T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c r="A450" s="7" t="s">
        <v>256</v>
      </c>
      <c r="B450" s="1">
        <f t="shared" ref="B450:K450" si="249">B449/((1+$B$4)^B441)</f>
        <v>2.2246390502576006</v>
      </c>
      <c r="C450" s="1">
        <f t="shared" si="249"/>
        <v>2.0937779296542129</v>
      </c>
      <c r="D450" s="1">
        <f t="shared" si="249"/>
        <v>2.1984668261369236</v>
      </c>
      <c r="E450" s="1">
        <f t="shared" si="249"/>
        <v>2.3031557226196342</v>
      </c>
      <c r="F450" s="1">
        <f t="shared" si="249"/>
        <v>2.5125335155850554</v>
      </c>
      <c r="G450" s="1">
        <f t="shared" si="249"/>
        <v>2.4427409179299144</v>
      </c>
      <c r="H450" s="1">
        <f t="shared" si="249"/>
        <v>2.0937779296542129</v>
      </c>
      <c r="I450" s="1">
        <f t="shared" si="249"/>
        <v>2.1984668261369236</v>
      </c>
      <c r="J450" s="1">
        <f t="shared" si="249"/>
        <v>2.3031557226196342</v>
      </c>
      <c r="K450" s="1">
        <f t="shared" si="249"/>
        <v>2.5125335155850554</v>
      </c>
      <c r="L450" s="1">
        <f>L449/((1+$B$4)^L441)</f>
        <v>2.9661854003434684</v>
      </c>
      <c r="M450" s="1">
        <f>M449/((1+$B$4)^M441)</f>
        <v>2.0937779296542129</v>
      </c>
      <c r="N450" s="1">
        <f>N449/((1+$B$4)^N441)</f>
        <v>2.1984668261369236</v>
      </c>
      <c r="O450" s="1">
        <f>O449/((1+$B$4)^O441)</f>
        <v>2.3031557226196342</v>
      </c>
      <c r="P450" s="1">
        <f>P449/((1+$B$4)^P441)</f>
        <v>2.5125335155850554</v>
      </c>
      <c r="Q450" s="1"/>
      <c r="R450" s="1"/>
      <c r="S450" s="1"/>
      <c r="T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c r="A451" s="7" t="s">
        <v>12</v>
      </c>
      <c r="B451" s="1">
        <f t="shared" ref="B451:K451" si="250">B450^(1/B441)-1</f>
        <v>3.2500765352422079E-2</v>
      </c>
      <c r="C451" s="1">
        <f t="shared" si="250"/>
        <v>3.0000000000000027E-2</v>
      </c>
      <c r="D451" s="1">
        <f t="shared" si="250"/>
        <v>3.2012117556057484E-2</v>
      </c>
      <c r="E451" s="1">
        <f t="shared" si="250"/>
        <v>3.3934274170301926E-2</v>
      </c>
      <c r="F451" s="1">
        <f t="shared" si="250"/>
        <v>3.7539105554699859E-2</v>
      </c>
      <c r="G451" s="1">
        <f t="shared" si="250"/>
        <v>3.6370628559144969E-2</v>
      </c>
      <c r="H451" s="1">
        <f t="shared" si="250"/>
        <v>3.0000000000000027E-2</v>
      </c>
      <c r="I451" s="1">
        <f t="shared" si="250"/>
        <v>3.2012117556057484E-2</v>
      </c>
      <c r="J451" s="1">
        <f t="shared" si="250"/>
        <v>3.3934274170301926E-2</v>
      </c>
      <c r="K451" s="1">
        <f t="shared" si="250"/>
        <v>3.7539105554699859E-2</v>
      </c>
      <c r="L451" s="1">
        <f>L450^(1/L441)-1</f>
        <v>4.445066733874059E-2</v>
      </c>
      <c r="M451" s="1">
        <f>M450^(1/M441)-1</f>
        <v>3.0000000000000027E-2</v>
      </c>
      <c r="N451" s="1">
        <f>N450^(1/N441)-1</f>
        <v>3.2012117556057484E-2</v>
      </c>
      <c r="O451" s="1">
        <f>O450^(1/O441)-1</f>
        <v>3.3934274170301926E-2</v>
      </c>
      <c r="P451" s="1">
        <f>P450^(1/P441)-1</f>
        <v>3.7539105554699859E-2</v>
      </c>
      <c r="Q451" s="1"/>
      <c r="R451" s="1"/>
      <c r="S451" s="1"/>
      <c r="T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c r="A452" s="7" t="s">
        <v>5</v>
      </c>
      <c r="B452" s="1">
        <f t="shared" ref="B452:K452" si="251">$B$3-B451</f>
        <v>-2.5007653524220796E-3</v>
      </c>
      <c r="C452" s="1">
        <f t="shared" si="251"/>
        <v>-2.7755575615628914E-17</v>
      </c>
      <c r="D452" s="1">
        <f t="shared" si="251"/>
        <v>-2.0121175560574855E-3</v>
      </c>
      <c r="E452" s="1">
        <f t="shared" si="251"/>
        <v>-3.9342741703019268E-3</v>
      </c>
      <c r="F452" s="1">
        <f t="shared" si="251"/>
        <v>-7.5391055546998598E-3</v>
      </c>
      <c r="G452" s="1">
        <f t="shared" si="251"/>
        <v>-6.3706285591449696E-3</v>
      </c>
      <c r="H452" s="1">
        <f t="shared" si="251"/>
        <v>-2.7755575615628914E-17</v>
      </c>
      <c r="I452" s="1">
        <f t="shared" si="251"/>
        <v>-2.0121175560574855E-3</v>
      </c>
      <c r="J452" s="1">
        <f t="shared" si="251"/>
        <v>-3.9342741703019268E-3</v>
      </c>
      <c r="K452" s="1">
        <f t="shared" si="251"/>
        <v>-7.5391055546998598E-3</v>
      </c>
      <c r="L452" s="1">
        <f>$B$3-L451</f>
        <v>-1.4450667338740592E-2</v>
      </c>
      <c r="M452" s="1">
        <f>$B$3-M451</f>
        <v>-2.7755575615628914E-17</v>
      </c>
      <c r="N452" s="1">
        <f>$B$3-N451</f>
        <v>-2.0121175560574855E-3</v>
      </c>
      <c r="O452" s="1">
        <f>$B$3-O451</f>
        <v>-3.9342741703019268E-3</v>
      </c>
      <c r="P452" s="1">
        <f>$B$3-P451</f>
        <v>-7.5391055546998598E-3</v>
      </c>
      <c r="Q452" s="1"/>
      <c r="R452" s="1"/>
      <c r="S452" s="1"/>
      <c r="T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s="17" customFormat="1">
      <c r="A453" s="17" t="s">
        <v>6</v>
      </c>
      <c r="B453" s="16">
        <f t="shared" ref="B453:K453" si="252">B452/$B$3</f>
        <v>-8.3358845080735988E-2</v>
      </c>
      <c r="C453" s="16">
        <f t="shared" si="252"/>
        <v>-9.2518585385429718E-16</v>
      </c>
      <c r="D453" s="16">
        <f t="shared" si="252"/>
        <v>-6.7070585201916194E-2</v>
      </c>
      <c r="E453" s="16">
        <f t="shared" si="252"/>
        <v>-0.13114247234339757</v>
      </c>
      <c r="F453" s="16">
        <f t="shared" si="252"/>
        <v>-0.25130351848999533</v>
      </c>
      <c r="G453" s="16">
        <f t="shared" si="252"/>
        <v>-0.21235428530483233</v>
      </c>
      <c r="H453" s="16">
        <f t="shared" si="252"/>
        <v>-9.2518585385429718E-16</v>
      </c>
      <c r="I453" s="16">
        <f t="shared" si="252"/>
        <v>-6.7070585201916194E-2</v>
      </c>
      <c r="J453" s="16">
        <f t="shared" si="252"/>
        <v>-0.13114247234339757</v>
      </c>
      <c r="K453" s="16">
        <f t="shared" si="252"/>
        <v>-0.25130351848999533</v>
      </c>
      <c r="L453" s="16">
        <f>L452/$B$3</f>
        <v>-0.48168891129135305</v>
      </c>
      <c r="M453" s="16">
        <f>M452/$B$3</f>
        <v>-9.2518585385429718E-16</v>
      </c>
      <c r="N453" s="16">
        <f>N452/$B$3</f>
        <v>-6.7070585201916194E-2</v>
      </c>
      <c r="O453" s="16">
        <f>O452/$B$3</f>
        <v>-0.13114247234339757</v>
      </c>
      <c r="P453" s="16">
        <f>P452/$B$3</f>
        <v>-0.25130351848999533</v>
      </c>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row>
    <row r="454" spans="1:50" s="17" customFormat="1">
      <c r="A454" s="17" t="s">
        <v>13</v>
      </c>
      <c r="B454" s="18">
        <f>B445/B449*100</f>
        <v>94.117647058823536</v>
      </c>
      <c r="C454" s="18">
        <f t="shared" ref="C454:P454" si="253">C445/C449*100</f>
        <v>100</v>
      </c>
      <c r="D454" s="18">
        <f t="shared" si="253"/>
        <v>95.238095238095227</v>
      </c>
      <c r="E454" s="18">
        <f t="shared" si="253"/>
        <v>90.909090909090907</v>
      </c>
      <c r="F454" s="18">
        <f t="shared" si="253"/>
        <v>83.333333333333329</v>
      </c>
      <c r="G454" s="18">
        <f t="shared" si="253"/>
        <v>85.714285714285722</v>
      </c>
      <c r="H454" s="18">
        <f t="shared" si="253"/>
        <v>100</v>
      </c>
      <c r="I454" s="18">
        <f t="shared" si="253"/>
        <v>95.238095238095227</v>
      </c>
      <c r="J454" s="18">
        <f t="shared" si="253"/>
        <v>90.909090909090907</v>
      </c>
      <c r="K454" s="18">
        <f t="shared" si="253"/>
        <v>83.333333333333329</v>
      </c>
      <c r="L454" s="18">
        <f t="shared" si="253"/>
        <v>70.588235294117638</v>
      </c>
      <c r="M454" s="18">
        <f t="shared" si="253"/>
        <v>100</v>
      </c>
      <c r="N454" s="18">
        <f t="shared" si="253"/>
        <v>95.238095238095227</v>
      </c>
      <c r="O454" s="18">
        <f t="shared" si="253"/>
        <v>90.909090909090907</v>
      </c>
      <c r="P454" s="18">
        <f t="shared" si="253"/>
        <v>83.333333333333329</v>
      </c>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row>
  </sheetData>
  <pageMargins left="0.70866141732283472" right="0.70866141732283472" top="0.74803149606299213" bottom="0.74803149606299213" header="0.31496062992125984" footer="0.31496062992125984"/>
  <pageSetup paperSize="9" scale="44" fitToWidth="2" fitToHeight="10" orientation="landscape" r:id="rId1"/>
  <headerFooter>
    <oddHeader>&amp;A</oddHead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X523"/>
  <sheetViews>
    <sheetView zoomScaleNormal="100" workbookViewId="0"/>
  </sheetViews>
  <sheetFormatPr defaultRowHeight="15"/>
  <cols>
    <col min="1" max="1" width="73.28515625" style="21" customWidth="1"/>
    <col min="2" max="2" width="12" style="22" bestFit="1" customWidth="1"/>
    <col min="3" max="3" width="9.42578125" customWidth="1"/>
    <col min="5" max="5" width="14" bestFit="1" customWidth="1"/>
    <col min="6" max="6" width="14.7109375" bestFit="1" customWidth="1"/>
    <col min="8" max="8" width="9.7109375" bestFit="1" customWidth="1"/>
    <col min="13" max="13" width="14" bestFit="1" customWidth="1"/>
    <col min="14" max="14" width="14.7109375" bestFit="1" customWidth="1"/>
    <col min="16" max="16" width="9.7109375" bestFit="1" customWidth="1"/>
    <col min="21" max="21" width="14" bestFit="1" customWidth="1"/>
    <col min="22" max="22" width="14.7109375" bestFit="1" customWidth="1"/>
    <col min="24" max="24" width="9.7109375" bestFit="1" customWidth="1"/>
    <col min="29" max="29" width="14" bestFit="1" customWidth="1"/>
    <col min="30" max="30" width="14.7109375" bestFit="1" customWidth="1"/>
    <col min="32" max="32" width="9.7109375" bestFit="1" customWidth="1"/>
    <col min="37" max="37" width="14" bestFit="1" customWidth="1"/>
    <col min="38" max="38" width="14.7109375" bestFit="1" customWidth="1"/>
    <col min="40" max="40" width="9.7109375" bestFit="1" customWidth="1"/>
    <col min="45" max="45" width="14" bestFit="1" customWidth="1"/>
    <col min="46" max="46" width="14.7109375" bestFit="1" customWidth="1"/>
    <col min="48" max="48" width="9.7109375" bestFit="1" customWidth="1"/>
  </cols>
  <sheetData>
    <row r="1" spans="1:6" s="19" customFormat="1">
      <c r="A1" s="20" t="s">
        <v>277</v>
      </c>
      <c r="B1" s="20"/>
    </row>
    <row r="2" spans="1:6">
      <c r="A2" s="21" t="s">
        <v>70</v>
      </c>
      <c r="B2" s="22" t="str">
        <f>SelectedSystemName</f>
        <v>2015-16</v>
      </c>
      <c r="F2" s="2"/>
    </row>
    <row r="3" spans="1:6">
      <c r="A3" s="21" t="s">
        <v>2</v>
      </c>
      <c r="B3" s="29">
        <f>INDEX(SystemParamValues,MATCH("RealReturn",ParamNames,0),MATCH($B$2,SystemNames,0))</f>
        <v>0.03</v>
      </c>
      <c r="F3" s="2"/>
    </row>
    <row r="4" spans="1:6">
      <c r="A4" s="21" t="s">
        <v>0</v>
      </c>
      <c r="B4" s="29">
        <f>INDEX(SystemParamValues,MATCH("Inflation",ParamNames,0),MATCH($B$2,SystemNames,0))</f>
        <v>0.02</v>
      </c>
      <c r="F4" s="2"/>
    </row>
    <row r="5" spans="1:6">
      <c r="A5" s="21" t="s">
        <v>263</v>
      </c>
      <c r="B5" s="29">
        <f>INDEX(SystemParamValues,MATCH("BasicRate",ParamNames,0),MATCH($B$2,SystemNames,0))</f>
        <v>0.2</v>
      </c>
      <c r="F5" s="2"/>
    </row>
    <row r="6" spans="1:6">
      <c r="A6" s="21" t="s">
        <v>268</v>
      </c>
      <c r="B6" s="29">
        <f>INDEX(SystemParamValues,MATCH("NIEmpeeMainRate",ParamNames,0),MATCH($B$2,SystemNames,0))</f>
        <v>0.12</v>
      </c>
      <c r="C6" t="s">
        <v>247</v>
      </c>
      <c r="F6" s="2"/>
    </row>
    <row r="7" spans="1:6">
      <c r="A7" s="21" t="s">
        <v>269</v>
      </c>
      <c r="B7" s="29">
        <f>INDEX(SystemParamValues,MATCH("NIEmperMainRate",ParamNames,0),MATCH($B$2,SystemNames,0))</f>
        <v>0.13800000000000001</v>
      </c>
      <c r="C7" t="s">
        <v>247</v>
      </c>
      <c r="F7" s="2"/>
    </row>
    <row r="8" spans="1:6">
      <c r="A8" s="21" t="s">
        <v>264</v>
      </c>
      <c r="B8" s="29">
        <v>0</v>
      </c>
      <c r="C8" t="s">
        <v>304</v>
      </c>
      <c r="F8" s="2"/>
    </row>
    <row r="9" spans="1:6">
      <c r="A9" s="21" t="s">
        <v>260</v>
      </c>
      <c r="B9" s="29">
        <f>(B5+B6+B7+B8)/(1+B7)</f>
        <v>0.40246045694200355</v>
      </c>
      <c r="F9" s="2"/>
    </row>
    <row r="10" spans="1:6">
      <c r="A10" s="21" t="s">
        <v>270</v>
      </c>
      <c r="B10" s="22" t="s">
        <v>18</v>
      </c>
      <c r="F10" s="2"/>
    </row>
    <row r="11" spans="1:6">
      <c r="A11" s="21" t="s">
        <v>10</v>
      </c>
      <c r="B11" s="29">
        <f>INDEX(SystemParamValues,MATCH("BasicRate",ParamNames,0),MATCH($B$2,SystemNames,0))</f>
        <v>0.2</v>
      </c>
    </row>
    <row r="12" spans="1:6">
      <c r="A12" s="21" t="s">
        <v>16</v>
      </c>
      <c r="B12" s="29">
        <f>INDEX(SystemParamValues,MATCH("PensLumpSumShare",ParamNames,0),MATCH($B$2,SystemNames,0))</f>
        <v>0.25</v>
      </c>
      <c r="F12" s="2"/>
    </row>
    <row r="13" spans="1:6">
      <c r="A13" s="21" t="s">
        <v>3</v>
      </c>
      <c r="B13" s="29">
        <f>INDEX(SystemParamValues,MATCH("Horizon",ParamNames,0),MATCH($B$2,SystemNames,0))</f>
        <v>1</v>
      </c>
      <c r="F13" s="2"/>
    </row>
    <row r="15" spans="1:6">
      <c r="A15" s="23" t="s">
        <v>276</v>
      </c>
    </row>
    <row r="16" spans="1:6">
      <c r="A16" s="21" t="s">
        <v>251</v>
      </c>
      <c r="B16" s="24">
        <f>1</f>
        <v>1</v>
      </c>
    </row>
    <row r="17" spans="1:49">
      <c r="A17" s="21" t="s">
        <v>250</v>
      </c>
      <c r="B17" s="24">
        <f>((1+$B$3)*(1+$B$4))-1</f>
        <v>5.0599999999999978E-2</v>
      </c>
    </row>
    <row r="18" spans="1:49">
      <c r="A18" s="21" t="s">
        <v>254</v>
      </c>
      <c r="B18" s="24">
        <f>B16*((1+B17)^$B$13)</f>
        <v>1.0506</v>
      </c>
    </row>
    <row r="19" spans="1:49">
      <c r="A19" s="21" t="s">
        <v>258</v>
      </c>
      <c r="B19" s="24">
        <f>B18</f>
        <v>1.0506</v>
      </c>
    </row>
    <row r="20" spans="1:49">
      <c r="A20" s="21" t="s">
        <v>253</v>
      </c>
      <c r="B20" s="24">
        <f>1/(1-$B$9)</f>
        <v>1.6735294117647062</v>
      </c>
      <c r="D20" s="2"/>
    </row>
    <row r="21" spans="1:49">
      <c r="A21" s="21" t="s">
        <v>11</v>
      </c>
      <c r="B21" s="24">
        <f>((1+$B$3)*(1+$B$4))-1</f>
        <v>5.0599999999999978E-2</v>
      </c>
      <c r="D21" s="2"/>
    </row>
    <row r="22" spans="1:49">
      <c r="A22" s="21" t="s">
        <v>255</v>
      </c>
      <c r="B22" s="24">
        <f>B20*((1+B21)^($B$13))</f>
        <v>1.7582100000000003</v>
      </c>
      <c r="D22" s="2"/>
    </row>
    <row r="23" spans="1:49">
      <c r="A23" s="21" t="s">
        <v>259</v>
      </c>
      <c r="B23" s="24">
        <f>B22*(1-$B$11*(1-$B$12))</f>
        <v>1.4944785000000003</v>
      </c>
      <c r="D23" s="2"/>
    </row>
    <row r="24" spans="1:49">
      <c r="A24" s="21" t="s">
        <v>256</v>
      </c>
      <c r="B24" s="24">
        <f>B23/((1+$B$4)^$B$13)</f>
        <v>1.4651750000000003</v>
      </c>
      <c r="D24" s="2"/>
    </row>
    <row r="25" spans="1:49">
      <c r="A25" s="21" t="s">
        <v>12</v>
      </c>
      <c r="B25" s="24">
        <f>B24^(1/$B$13)-1</f>
        <v>0.46517500000000034</v>
      </c>
      <c r="D25" s="2"/>
    </row>
    <row r="26" spans="1:49">
      <c r="A26" s="21" t="s">
        <v>5</v>
      </c>
      <c r="B26" s="24">
        <f>$B$3-B25</f>
        <v>-0.43517500000000031</v>
      </c>
      <c r="D26" s="2"/>
    </row>
    <row r="27" spans="1:49" s="17" customFormat="1">
      <c r="A27" s="25" t="s">
        <v>6</v>
      </c>
      <c r="B27" s="26">
        <f>B26/$B$3</f>
        <v>-14.505833333333344</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s="17" customFormat="1">
      <c r="A28" s="25" t="s">
        <v>13</v>
      </c>
      <c r="B28" s="27">
        <f>B19/B23*100</f>
        <v>70.298769771528981</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row>
    <row r="30" spans="1:49">
      <c r="A30" s="23" t="s">
        <v>279</v>
      </c>
    </row>
    <row r="31" spans="1:49">
      <c r="A31" s="21" t="s">
        <v>3</v>
      </c>
      <c r="B31" s="28">
        <v>1</v>
      </c>
      <c r="C31" s="13">
        <v>10</v>
      </c>
      <c r="D31" s="13">
        <v>25</v>
      </c>
    </row>
    <row r="32" spans="1:49">
      <c r="A32" s="21" t="s">
        <v>251</v>
      </c>
      <c r="B32" s="24">
        <f>1</f>
        <v>1</v>
      </c>
      <c r="C32" s="1">
        <f>1</f>
        <v>1</v>
      </c>
      <c r="D32" s="1">
        <f>1</f>
        <v>1</v>
      </c>
    </row>
    <row r="33" spans="1:49">
      <c r="A33" s="21" t="s">
        <v>250</v>
      </c>
      <c r="B33" s="24">
        <f>((1+$B$3)*(1+$B$4))-1</f>
        <v>5.0599999999999978E-2</v>
      </c>
      <c r="C33" s="1">
        <f>((1+$B$3)*(1+$B$4))-1</f>
        <v>5.0599999999999978E-2</v>
      </c>
      <c r="D33" s="1">
        <f>((1+$B$3)*(1+$B$4))-1</f>
        <v>5.0599999999999978E-2</v>
      </c>
    </row>
    <row r="34" spans="1:49">
      <c r="A34" s="21" t="s">
        <v>254</v>
      </c>
      <c r="B34" s="24">
        <f>B32*((1+B33)^B31)</f>
        <v>1.0506</v>
      </c>
      <c r="C34" s="1">
        <f>C32*((1+C33)^C31)</f>
        <v>1.6382265673600411</v>
      </c>
      <c r="D34" s="1">
        <f>D32*((1+D33)^D31)</f>
        <v>3.4350646224686523</v>
      </c>
    </row>
    <row r="35" spans="1:49">
      <c r="A35" s="21" t="s">
        <v>258</v>
      </c>
      <c r="B35" s="24">
        <f>B34</f>
        <v>1.0506</v>
      </c>
      <c r="C35" s="1">
        <f>C34</f>
        <v>1.6382265673600411</v>
      </c>
      <c r="D35" s="1">
        <f>D34</f>
        <v>3.4350646224686523</v>
      </c>
    </row>
    <row r="36" spans="1:49">
      <c r="A36" s="21" t="s">
        <v>253</v>
      </c>
      <c r="B36" s="24">
        <f>1/(1-$B$9)</f>
        <v>1.6735294117647062</v>
      </c>
      <c r="C36" s="1">
        <f>1/(1-$B$9)</f>
        <v>1.6735294117647062</v>
      </c>
      <c r="D36" s="1">
        <f>1/(1-$B$9)</f>
        <v>1.6735294117647062</v>
      </c>
    </row>
    <row r="37" spans="1:49">
      <c r="A37" s="21" t="s">
        <v>11</v>
      </c>
      <c r="B37" s="24">
        <f>((1+$B$3)*(1+$B$4))-1</f>
        <v>5.0599999999999978E-2</v>
      </c>
      <c r="C37" s="1">
        <f>((1+$B$3)*(1+$B$4))-1</f>
        <v>5.0599999999999978E-2</v>
      </c>
      <c r="D37" s="1">
        <f>((1+$B$3)*(1+$B$4))-1</f>
        <v>5.0599999999999978E-2</v>
      </c>
    </row>
    <row r="38" spans="1:49">
      <c r="A38" s="21" t="s">
        <v>255</v>
      </c>
      <c r="B38" s="24">
        <f>B36*((1+B37)^(B31))</f>
        <v>1.7582100000000003</v>
      </c>
      <c r="C38" s="1">
        <f>C36*((1+C37)^(C31))</f>
        <v>2.7416203436113635</v>
      </c>
      <c r="D38" s="1">
        <f>D36*((1+D37)^(D31))</f>
        <v>5.7486816770137157</v>
      </c>
    </row>
    <row r="39" spans="1:49">
      <c r="A39" s="21" t="s">
        <v>259</v>
      </c>
      <c r="B39" s="24">
        <f>B38*(1-$B$11*(1-$B$12))</f>
        <v>1.4944785000000003</v>
      </c>
      <c r="C39" s="1">
        <f>C38*(1-$B$11*(1-$B$12))</f>
        <v>2.330377292069659</v>
      </c>
      <c r="D39" s="1">
        <f>D38*(1-$B$11*(1-$B$12))</f>
        <v>4.8863794254616586</v>
      </c>
    </row>
    <row r="40" spans="1:49">
      <c r="A40" s="21" t="s">
        <v>256</v>
      </c>
      <c r="B40" s="24">
        <f>B39/((1+$B$4)^B31)</f>
        <v>1.4651750000000003</v>
      </c>
      <c r="C40" s="1">
        <f>C39/((1+$B$4)^C31)</f>
        <v>1.9117210496170129</v>
      </c>
      <c r="D40" s="1">
        <f>D39/((1+$B$4)^D31)</f>
        <v>2.9783991049331182</v>
      </c>
    </row>
    <row r="41" spans="1:49">
      <c r="A41" s="21" t="s">
        <v>12</v>
      </c>
      <c r="B41" s="24">
        <f>B40^(1/B31)-1</f>
        <v>0.46517500000000034</v>
      </c>
      <c r="C41" s="1">
        <f>C40^(1/C31)-1</f>
        <v>6.6946031036478892E-2</v>
      </c>
      <c r="D41" s="1">
        <f>D40^(1/D31)-1</f>
        <v>4.462235541274584E-2</v>
      </c>
    </row>
    <row r="42" spans="1:49">
      <c r="A42" s="21" t="s">
        <v>5</v>
      </c>
      <c r="B42" s="24">
        <f>$B$3-B41</f>
        <v>-0.43517500000000031</v>
      </c>
      <c r="C42" s="1">
        <f>$B$3-C41</f>
        <v>-3.6946031036478894E-2</v>
      </c>
      <c r="D42" s="1">
        <f>$B$3-D41</f>
        <v>-1.4622355412745841E-2</v>
      </c>
    </row>
    <row r="43" spans="1:49" s="17" customFormat="1">
      <c r="A43" s="25" t="s">
        <v>6</v>
      </c>
      <c r="B43" s="26">
        <f>B42/$B$3</f>
        <v>-14.505833333333344</v>
      </c>
      <c r="C43" s="16">
        <f>C42/$B$3</f>
        <v>-1.2315343678826298</v>
      </c>
      <c r="D43" s="16">
        <f>D42/$B$3</f>
        <v>-0.48741184709152807</v>
      </c>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row>
    <row r="44" spans="1:49" s="17" customFormat="1">
      <c r="A44" s="25" t="s">
        <v>13</v>
      </c>
      <c r="B44" s="27">
        <f>B35/B39*100</f>
        <v>70.298769771528981</v>
      </c>
      <c r="C44" s="18">
        <f>C35/C39*100</f>
        <v>70.298769771528981</v>
      </c>
      <c r="D44" s="18">
        <f>D35/D39*100</f>
        <v>70.298769771528995</v>
      </c>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row>
    <row r="46" spans="1:49">
      <c r="A46" s="23" t="s">
        <v>278</v>
      </c>
    </row>
    <row r="47" spans="1:49">
      <c r="A47" s="7" t="s">
        <v>301</v>
      </c>
      <c r="B47"/>
    </row>
    <row r="48" spans="1:49">
      <c r="A48" s="21" t="s">
        <v>17</v>
      </c>
      <c r="B48" s="28">
        <v>0</v>
      </c>
      <c r="C48" s="13">
        <v>0.02</v>
      </c>
      <c r="D48" s="13">
        <v>0.04</v>
      </c>
    </row>
    <row r="49" spans="1:49">
      <c r="A49" s="21" t="s">
        <v>251</v>
      </c>
      <c r="B49" s="24">
        <f>1</f>
        <v>1</v>
      </c>
      <c r="C49" s="1">
        <f>1</f>
        <v>1</v>
      </c>
      <c r="D49" s="1">
        <f>1</f>
        <v>1</v>
      </c>
    </row>
    <row r="50" spans="1:49">
      <c r="A50" s="21" t="s">
        <v>250</v>
      </c>
      <c r="B50" s="24">
        <f>((1+$B$3)*(1+B48))-1</f>
        <v>3.0000000000000027E-2</v>
      </c>
      <c r="C50" s="1">
        <f>((1+$B$3)*(1+C48))-1</f>
        <v>5.0599999999999978E-2</v>
      </c>
      <c r="D50" s="1">
        <f>((1+$B$3)*(1+D48))-1</f>
        <v>7.1200000000000152E-2</v>
      </c>
    </row>
    <row r="51" spans="1:49">
      <c r="A51" s="21" t="s">
        <v>254</v>
      </c>
      <c r="B51" s="24">
        <f>B49*((1+B50)^$B$13)</f>
        <v>1.03</v>
      </c>
      <c r="C51" s="1">
        <f>C49*((1+C50)^$B$13)</f>
        <v>1.0506</v>
      </c>
      <c r="D51" s="1">
        <f>D49*((1+D50)^$B$13)</f>
        <v>1.0712000000000002</v>
      </c>
    </row>
    <row r="52" spans="1:49">
      <c r="A52" s="21" t="s">
        <v>258</v>
      </c>
      <c r="B52" s="24">
        <f>B51</f>
        <v>1.03</v>
      </c>
      <c r="C52" s="1">
        <f>C51</f>
        <v>1.0506</v>
      </c>
      <c r="D52" s="1">
        <f>D51</f>
        <v>1.0712000000000002</v>
      </c>
    </row>
    <row r="53" spans="1:49">
      <c r="A53" s="21" t="s">
        <v>253</v>
      </c>
      <c r="B53" s="24">
        <f>1/(1-$B$9)</f>
        <v>1.6735294117647062</v>
      </c>
      <c r="C53" s="1">
        <f>1/(1-$B$9)</f>
        <v>1.6735294117647062</v>
      </c>
      <c r="D53" s="1">
        <f>1/(1-$B$9)</f>
        <v>1.6735294117647062</v>
      </c>
    </row>
    <row r="54" spans="1:49">
      <c r="A54" s="21" t="s">
        <v>11</v>
      </c>
      <c r="B54" s="24">
        <f>((1+$B$3)*(1+B48))-1</f>
        <v>3.0000000000000027E-2</v>
      </c>
      <c r="C54" s="1">
        <f>((1+$B$3)*(1+C48))-1</f>
        <v>5.0599999999999978E-2</v>
      </c>
      <c r="D54" s="1">
        <f>((1+$B$3)*(1+D48))-1</f>
        <v>7.1200000000000152E-2</v>
      </c>
    </row>
    <row r="55" spans="1:49">
      <c r="A55" s="21" t="s">
        <v>255</v>
      </c>
      <c r="B55" s="24">
        <f>B53*((1+B54)^($B$13))</f>
        <v>1.7237352941176474</v>
      </c>
      <c r="C55" s="1">
        <f>C53*((1+C54)^($B$13))</f>
        <v>1.7582100000000003</v>
      </c>
      <c r="D55" s="1">
        <f>D53*((1+D54)^($B$13))</f>
        <v>1.7926847058823534</v>
      </c>
    </row>
    <row r="56" spans="1:49">
      <c r="A56" s="21" t="s">
        <v>259</v>
      </c>
      <c r="B56" s="24">
        <f>B55*(1-$B$11*(1-$B$12))</f>
        <v>1.4651750000000001</v>
      </c>
      <c r="C56" s="1">
        <f>C55*(1-$B$11*(1-$B$12))</f>
        <v>1.4944785000000003</v>
      </c>
      <c r="D56" s="1">
        <f>D55*(1-$B$11*(1-$B$12))</f>
        <v>1.5237820000000004</v>
      </c>
    </row>
    <row r="57" spans="1:49">
      <c r="A57" s="21" t="s">
        <v>256</v>
      </c>
      <c r="B57" s="24">
        <f>B56/((1+B48)^$B$13)</f>
        <v>1.4651750000000001</v>
      </c>
      <c r="C57" s="1">
        <f>C56/((1+C48)^$B$13)</f>
        <v>1.4651750000000003</v>
      </c>
      <c r="D57" s="1">
        <f>D56/((1+D48)^$B$13)</f>
        <v>1.4651750000000003</v>
      </c>
    </row>
    <row r="58" spans="1:49">
      <c r="A58" s="21" t="s">
        <v>12</v>
      </c>
      <c r="B58" s="24">
        <f>B57^(1/$B$13)-1</f>
        <v>0.46517500000000012</v>
      </c>
      <c r="C58" s="1">
        <f>C57^(1/$B$13)-1</f>
        <v>0.46517500000000034</v>
      </c>
      <c r="D58" s="1">
        <f>D57^(1/$B$13)-1</f>
        <v>0.46517500000000034</v>
      </c>
    </row>
    <row r="59" spans="1:49">
      <c r="A59" s="21" t="s">
        <v>5</v>
      </c>
      <c r="B59" s="24">
        <f>$B$3-B58</f>
        <v>-0.43517500000000009</v>
      </c>
      <c r="C59" s="1">
        <f>$B$3-C58</f>
        <v>-0.43517500000000031</v>
      </c>
      <c r="D59" s="1">
        <f>$B$3-D58</f>
        <v>-0.43517500000000031</v>
      </c>
    </row>
    <row r="60" spans="1:49" s="17" customFormat="1">
      <c r="A60" s="25" t="s">
        <v>6</v>
      </c>
      <c r="B60" s="26">
        <f>B59/$B$3</f>
        <v>-14.505833333333337</v>
      </c>
      <c r="C60" s="16">
        <f>C59/$B$3</f>
        <v>-14.505833333333344</v>
      </c>
      <c r="D60" s="16">
        <f>D59/$B$3</f>
        <v>-14.505833333333344</v>
      </c>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row>
    <row r="61" spans="1:49" s="17" customFormat="1">
      <c r="A61" s="25" t="s">
        <v>13</v>
      </c>
      <c r="B61" s="27">
        <f>B52/B56*100</f>
        <v>70.298769771528995</v>
      </c>
      <c r="C61" s="18">
        <f>C52/C56*100</f>
        <v>70.298769771528981</v>
      </c>
      <c r="D61" s="18">
        <f>D52/D56*100</f>
        <v>70.298769771528995</v>
      </c>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row>
    <row r="63" spans="1:49">
      <c r="A63" s="21" t="s">
        <v>159</v>
      </c>
    </row>
    <row r="64" spans="1:49">
      <c r="A64" s="21" t="s">
        <v>17</v>
      </c>
      <c r="B64" s="28">
        <v>0</v>
      </c>
      <c r="C64" s="13">
        <v>0.02</v>
      </c>
      <c r="D64" s="13">
        <v>0.04</v>
      </c>
    </row>
    <row r="65" spans="1:49">
      <c r="A65" s="21" t="s">
        <v>3</v>
      </c>
      <c r="B65" s="28">
        <v>1</v>
      </c>
      <c r="C65" s="13">
        <v>1</v>
      </c>
      <c r="D65" s="13">
        <v>1</v>
      </c>
    </row>
    <row r="66" spans="1:49">
      <c r="A66" s="21" t="s">
        <v>251</v>
      </c>
      <c r="B66" s="24">
        <f>1</f>
        <v>1</v>
      </c>
      <c r="C66" s="1">
        <f>1</f>
        <v>1</v>
      </c>
      <c r="D66" s="1">
        <f>1</f>
        <v>1</v>
      </c>
    </row>
    <row r="67" spans="1:49">
      <c r="A67" s="21" t="s">
        <v>250</v>
      </c>
      <c r="B67" s="24">
        <f>((1+$B$3)*(1+B64))-1</f>
        <v>3.0000000000000027E-2</v>
      </c>
      <c r="C67" s="1">
        <f>((1+$B$3)*(1+C64))-1</f>
        <v>5.0599999999999978E-2</v>
      </c>
      <c r="D67" s="1">
        <f>((1+$B$3)*(1+D64))-1</f>
        <v>7.1200000000000152E-2</v>
      </c>
    </row>
    <row r="68" spans="1:49">
      <c r="A68" s="21" t="s">
        <v>254</v>
      </c>
      <c r="B68" s="24">
        <f>B66*((1+B67)^B65)</f>
        <v>1.03</v>
      </c>
      <c r="C68" s="1">
        <f>C66*((1+C67)^C65)</f>
        <v>1.0506</v>
      </c>
      <c r="D68" s="1">
        <f>D66*((1+D67)^D65)</f>
        <v>1.0712000000000002</v>
      </c>
    </row>
    <row r="69" spans="1:49">
      <c r="A69" s="21" t="s">
        <v>258</v>
      </c>
      <c r="B69" s="24">
        <f>B68</f>
        <v>1.03</v>
      </c>
      <c r="C69" s="1">
        <f>C68</f>
        <v>1.0506</v>
      </c>
      <c r="D69" s="1">
        <f>D68</f>
        <v>1.0712000000000002</v>
      </c>
    </row>
    <row r="70" spans="1:49">
      <c r="A70" s="21" t="s">
        <v>253</v>
      </c>
      <c r="B70" s="24">
        <f>1/(1-$B$9)</f>
        <v>1.6735294117647062</v>
      </c>
      <c r="C70" s="1">
        <f>1/(1-$B$9)</f>
        <v>1.6735294117647062</v>
      </c>
      <c r="D70" s="1">
        <f>1/(1-$B$9)</f>
        <v>1.6735294117647062</v>
      </c>
    </row>
    <row r="71" spans="1:49">
      <c r="A71" s="21" t="s">
        <v>11</v>
      </c>
      <c r="B71" s="24">
        <f>((1+$B$3)*(1+B64))-1</f>
        <v>3.0000000000000027E-2</v>
      </c>
      <c r="C71" s="1">
        <f>((1+$B$3)*(1+C64))-1</f>
        <v>5.0599999999999978E-2</v>
      </c>
      <c r="D71" s="1">
        <f>((1+$B$3)*(1+D64))-1</f>
        <v>7.1200000000000152E-2</v>
      </c>
    </row>
    <row r="72" spans="1:49">
      <c r="A72" s="21" t="s">
        <v>255</v>
      </c>
      <c r="B72" s="24">
        <f>B70*((1+B71)^(B65))</f>
        <v>1.7237352941176474</v>
      </c>
      <c r="C72" s="1">
        <f>C70*((1+C71)^(C65))</f>
        <v>1.7582100000000003</v>
      </c>
      <c r="D72" s="1">
        <f>D70*((1+D71)^(D65))</f>
        <v>1.7926847058823534</v>
      </c>
    </row>
    <row r="73" spans="1:49">
      <c r="A73" s="21" t="s">
        <v>259</v>
      </c>
      <c r="B73" s="24">
        <f>B72*(1-$B$11*(1-$B$12))</f>
        <v>1.4651750000000001</v>
      </c>
      <c r="C73" s="1">
        <f>C72*(1-$B$11*(1-$B$12))</f>
        <v>1.4944785000000003</v>
      </c>
      <c r="D73" s="1">
        <f>D72*(1-$B$11*(1-$B$12))</f>
        <v>1.5237820000000004</v>
      </c>
    </row>
    <row r="74" spans="1:49">
      <c r="A74" s="21" t="s">
        <v>256</v>
      </c>
      <c r="B74" s="24">
        <f>B73/((1+B64)^B65)</f>
        <v>1.4651750000000001</v>
      </c>
      <c r="C74" s="1">
        <f>C73/((1+C64)^C65)</f>
        <v>1.4651750000000003</v>
      </c>
      <c r="D74" s="1">
        <f>D73/((1+D64)^D65)</f>
        <v>1.4651750000000003</v>
      </c>
    </row>
    <row r="75" spans="1:49">
      <c r="A75" s="21" t="s">
        <v>12</v>
      </c>
      <c r="B75" s="24">
        <f>B74^(1/B65)-1</f>
        <v>0.46517500000000012</v>
      </c>
      <c r="C75" s="1">
        <f>C74^(1/C65)-1</f>
        <v>0.46517500000000034</v>
      </c>
      <c r="D75" s="1">
        <f>D74^(1/D65)-1</f>
        <v>0.46517500000000034</v>
      </c>
    </row>
    <row r="76" spans="1:49">
      <c r="A76" s="21" t="s">
        <v>5</v>
      </c>
      <c r="B76" s="24">
        <f>$B$3-B75</f>
        <v>-0.43517500000000009</v>
      </c>
      <c r="C76" s="1">
        <f>$B$3-C75</f>
        <v>-0.43517500000000031</v>
      </c>
      <c r="D76" s="1">
        <f>$B$3-D75</f>
        <v>-0.43517500000000031</v>
      </c>
    </row>
    <row r="77" spans="1:49" s="17" customFormat="1">
      <c r="A77" s="25" t="s">
        <v>6</v>
      </c>
      <c r="B77" s="26">
        <f>B76/$B$3</f>
        <v>-14.505833333333337</v>
      </c>
      <c r="C77" s="16">
        <f>C76/$B$3</f>
        <v>-14.505833333333344</v>
      </c>
      <c r="D77" s="16">
        <f>D76/$B$3</f>
        <v>-14.505833333333344</v>
      </c>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row>
    <row r="78" spans="1:49" s="17" customFormat="1">
      <c r="A78" s="25" t="s">
        <v>13</v>
      </c>
      <c r="B78" s="27">
        <f>B69/B73*100</f>
        <v>70.298769771528995</v>
      </c>
      <c r="C78" s="18">
        <f>C69/C73*100</f>
        <v>70.298769771528981</v>
      </c>
      <c r="D78" s="18">
        <f>D69/D73*100</f>
        <v>70.298769771528995</v>
      </c>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80" spans="1:49">
      <c r="A80" s="21" t="s">
        <v>160</v>
      </c>
    </row>
    <row r="81" spans="1:49">
      <c r="A81" s="21" t="s">
        <v>17</v>
      </c>
      <c r="B81" s="28">
        <v>0</v>
      </c>
      <c r="C81" s="13">
        <v>0.02</v>
      </c>
      <c r="D81" s="13">
        <v>0.04</v>
      </c>
    </row>
    <row r="82" spans="1:49">
      <c r="A82" s="21" t="s">
        <v>3</v>
      </c>
      <c r="B82" s="28">
        <v>10</v>
      </c>
      <c r="C82" s="13">
        <v>10</v>
      </c>
      <c r="D82" s="13">
        <v>10</v>
      </c>
    </row>
    <row r="83" spans="1:49">
      <c r="A83" s="21" t="s">
        <v>251</v>
      </c>
      <c r="B83" s="24">
        <f>1</f>
        <v>1</v>
      </c>
      <c r="C83" s="1">
        <f>1</f>
        <v>1</v>
      </c>
      <c r="D83" s="1">
        <f>1</f>
        <v>1</v>
      </c>
    </row>
    <row r="84" spans="1:49">
      <c r="A84" s="21" t="s">
        <v>250</v>
      </c>
      <c r="B84" s="24">
        <f>((1+$B$3)*(1+B81))-1</f>
        <v>3.0000000000000027E-2</v>
      </c>
      <c r="C84" s="1">
        <f>((1+$B$3)*(1+C81))-1</f>
        <v>5.0599999999999978E-2</v>
      </c>
      <c r="D84" s="1">
        <f>((1+$B$3)*(1+D81))-1</f>
        <v>7.1200000000000152E-2</v>
      </c>
    </row>
    <row r="85" spans="1:49">
      <c r="A85" s="21" t="s">
        <v>254</v>
      </c>
      <c r="B85" s="24">
        <f>B83*((1+B84)^B82)</f>
        <v>1.3439163793441218</v>
      </c>
      <c r="C85" s="1">
        <f>C83*((1+C84)^C82)</f>
        <v>1.6382265673600411</v>
      </c>
      <c r="D85" s="1">
        <f>D83*((1+D84)^D82)</f>
        <v>1.9893245399322921</v>
      </c>
    </row>
    <row r="86" spans="1:49">
      <c r="A86" s="21" t="s">
        <v>258</v>
      </c>
      <c r="B86" s="24">
        <f>B85</f>
        <v>1.3439163793441218</v>
      </c>
      <c r="C86" s="1">
        <f>C85</f>
        <v>1.6382265673600411</v>
      </c>
      <c r="D86" s="1">
        <f>D85</f>
        <v>1.9893245399322921</v>
      </c>
    </row>
    <row r="87" spans="1:49">
      <c r="A87" s="21" t="s">
        <v>253</v>
      </c>
      <c r="B87" s="24">
        <f>1/(1-$B$9)</f>
        <v>1.6735294117647062</v>
      </c>
      <c r="C87" s="1">
        <f>1/(1-$B$9)</f>
        <v>1.6735294117647062</v>
      </c>
      <c r="D87" s="1">
        <f>1/(1-$B$9)</f>
        <v>1.6735294117647062</v>
      </c>
    </row>
    <row r="88" spans="1:49">
      <c r="A88" s="21" t="s">
        <v>11</v>
      </c>
      <c r="B88" s="24">
        <f>((1+$B$3)*(1+B81))-1</f>
        <v>3.0000000000000027E-2</v>
      </c>
      <c r="C88" s="1">
        <f>((1+$B$3)*(1+C81))-1</f>
        <v>5.0599999999999978E-2</v>
      </c>
      <c r="D88" s="1">
        <f>((1+$B$3)*(1+D81))-1</f>
        <v>7.1200000000000152E-2</v>
      </c>
    </row>
    <row r="89" spans="1:49">
      <c r="A89" s="21" t="s">
        <v>255</v>
      </c>
      <c r="B89" s="24">
        <f>B87*((1+B88)^(B82))</f>
        <v>2.2490835877847219</v>
      </c>
      <c r="C89" s="1">
        <f>C87*((1+C88)^(C82))</f>
        <v>2.7416203436113635</v>
      </c>
      <c r="D89" s="1">
        <f>D87*((1+D88)^(D82))</f>
        <v>3.3291931271219837</v>
      </c>
    </row>
    <row r="90" spans="1:49">
      <c r="A90" s="21" t="s">
        <v>259</v>
      </c>
      <c r="B90" s="24">
        <f>B89*(1-$B$11*(1-$B$12))</f>
        <v>1.9117210496170136</v>
      </c>
      <c r="C90" s="1">
        <f>C89*(1-$B$11*(1-$B$12))</f>
        <v>2.330377292069659</v>
      </c>
      <c r="D90" s="1">
        <f>D89*(1-$B$11*(1-$B$12))</f>
        <v>2.829814158053686</v>
      </c>
    </row>
    <row r="91" spans="1:49">
      <c r="A91" s="21" t="s">
        <v>256</v>
      </c>
      <c r="B91" s="24">
        <f>B90/((1+B81)^B82)</f>
        <v>1.9117210496170136</v>
      </c>
      <c r="C91" s="1">
        <f>C90/((1+C81)^C82)</f>
        <v>1.9117210496170129</v>
      </c>
      <c r="D91" s="1">
        <f>D90/((1+D81)^D82)</f>
        <v>1.9117210496170154</v>
      </c>
    </row>
    <row r="92" spans="1:49">
      <c r="A92" s="21" t="s">
        <v>12</v>
      </c>
      <c r="B92" s="24">
        <f>B91^(1/B82)-1</f>
        <v>6.6946031036478892E-2</v>
      </c>
      <c r="C92" s="1">
        <f>C91^(1/C82)-1</f>
        <v>6.6946031036478892E-2</v>
      </c>
      <c r="D92" s="1">
        <f>D91^(1/D82)-1</f>
        <v>6.6946031036478892E-2</v>
      </c>
    </row>
    <row r="93" spans="1:49">
      <c r="A93" s="21" t="s">
        <v>5</v>
      </c>
      <c r="B93" s="24">
        <f>$B$3-B92</f>
        <v>-3.6946031036478894E-2</v>
      </c>
      <c r="C93" s="1">
        <f>$B$3-C92</f>
        <v>-3.6946031036478894E-2</v>
      </c>
      <c r="D93" s="1">
        <f>$B$3-D92</f>
        <v>-3.6946031036478894E-2</v>
      </c>
    </row>
    <row r="94" spans="1:49" s="17" customFormat="1">
      <c r="A94" s="25" t="s">
        <v>6</v>
      </c>
      <c r="B94" s="26">
        <f>B93/$B$3</f>
        <v>-1.2315343678826298</v>
      </c>
      <c r="C94" s="16">
        <f>C93/$B$3</f>
        <v>-1.2315343678826298</v>
      </c>
      <c r="D94" s="16">
        <f>D93/$B$3</f>
        <v>-1.2315343678826298</v>
      </c>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row>
    <row r="95" spans="1:49" s="17" customFormat="1">
      <c r="A95" s="25" t="s">
        <v>13</v>
      </c>
      <c r="B95" s="27">
        <f>B86/B90*100</f>
        <v>70.298769771528981</v>
      </c>
      <c r="C95" s="18">
        <f>C86/C90*100</f>
        <v>70.298769771528981</v>
      </c>
      <c r="D95" s="18">
        <f>D86/D90*100</f>
        <v>70.298769771528995</v>
      </c>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row>
    <row r="97" spans="1:49">
      <c r="A97" s="21" t="s">
        <v>161</v>
      </c>
    </row>
    <row r="98" spans="1:49">
      <c r="A98" s="21" t="s">
        <v>17</v>
      </c>
      <c r="B98" s="28">
        <v>0</v>
      </c>
      <c r="C98" s="13">
        <v>0.02</v>
      </c>
      <c r="D98" s="13">
        <v>0.04</v>
      </c>
    </row>
    <row r="99" spans="1:49">
      <c r="A99" s="21" t="s">
        <v>3</v>
      </c>
      <c r="B99" s="28">
        <v>25</v>
      </c>
      <c r="C99" s="13">
        <v>25</v>
      </c>
      <c r="D99" s="13">
        <v>25</v>
      </c>
    </row>
    <row r="100" spans="1:49">
      <c r="A100" s="21" t="s">
        <v>251</v>
      </c>
      <c r="B100" s="24">
        <f>1</f>
        <v>1</v>
      </c>
      <c r="C100" s="1">
        <f>1</f>
        <v>1</v>
      </c>
      <c r="D100" s="1">
        <f>1</f>
        <v>1</v>
      </c>
    </row>
    <row r="101" spans="1:49">
      <c r="A101" s="21" t="s">
        <v>250</v>
      </c>
      <c r="B101" s="24">
        <f>((1+$B$3)*(1+B98))-1</f>
        <v>3.0000000000000027E-2</v>
      </c>
      <c r="C101" s="1">
        <f>((1+$B$3)*(1+C98))-1</f>
        <v>5.0599999999999978E-2</v>
      </c>
      <c r="D101" s="1">
        <f>((1+$B$3)*(1+D98))-1</f>
        <v>7.1200000000000152E-2</v>
      </c>
    </row>
    <row r="102" spans="1:49">
      <c r="A102" s="21" t="s">
        <v>254</v>
      </c>
      <c r="B102" s="24">
        <f>B100*((1+B101)^B99)</f>
        <v>2.0937779296542138</v>
      </c>
      <c r="C102" s="1">
        <f>C100*((1+C101)^C99)</f>
        <v>3.4350646224686523</v>
      </c>
      <c r="D102" s="1">
        <f>D100*((1+D101)^D99)</f>
        <v>5.5816692749387347</v>
      </c>
    </row>
    <row r="103" spans="1:49">
      <c r="A103" s="21" t="s">
        <v>258</v>
      </c>
      <c r="B103" s="24">
        <f>B102</f>
        <v>2.0937779296542138</v>
      </c>
      <c r="C103" s="1">
        <f>C102</f>
        <v>3.4350646224686523</v>
      </c>
      <c r="D103" s="1">
        <f>D102</f>
        <v>5.5816692749387347</v>
      </c>
    </row>
    <row r="104" spans="1:49">
      <c r="A104" s="21" t="s">
        <v>253</v>
      </c>
      <c r="B104" s="24">
        <f>1/(1-$B$9)</f>
        <v>1.6735294117647062</v>
      </c>
      <c r="C104" s="1">
        <f>1/(1-$B$9)</f>
        <v>1.6735294117647062</v>
      </c>
      <c r="D104" s="1">
        <f>1/(1-$B$9)</f>
        <v>1.6735294117647062</v>
      </c>
    </row>
    <row r="105" spans="1:49">
      <c r="A105" s="21" t="s">
        <v>11</v>
      </c>
      <c r="B105" s="24">
        <f>((1+$B$3)*(1+B98))-1</f>
        <v>3.0000000000000027E-2</v>
      </c>
      <c r="C105" s="1">
        <f>((1+$B$3)*(1+C98))-1</f>
        <v>5.0599999999999978E-2</v>
      </c>
      <c r="D105" s="1">
        <f>((1+$B$3)*(1+D98))-1</f>
        <v>7.1200000000000152E-2</v>
      </c>
    </row>
    <row r="106" spans="1:49">
      <c r="A106" s="21" t="s">
        <v>255</v>
      </c>
      <c r="B106" s="24">
        <f>B104*((1+B105)^(B99))</f>
        <v>3.5039989469801407</v>
      </c>
      <c r="C106" s="1">
        <f>C104*((1+C105)^(C99))</f>
        <v>5.7486816770137157</v>
      </c>
      <c r="D106" s="1">
        <f>D104*((1+D105)^(D99))</f>
        <v>9.3410876983533537</v>
      </c>
    </row>
    <row r="107" spans="1:49">
      <c r="A107" s="21" t="s">
        <v>259</v>
      </c>
      <c r="B107" s="24">
        <f>B106*(1-$B$11*(1-$B$12))</f>
        <v>2.9783991049331195</v>
      </c>
      <c r="C107" s="1">
        <f>C106*(1-$B$11*(1-$B$12))</f>
        <v>4.8863794254616586</v>
      </c>
      <c r="D107" s="1">
        <f>D106*(1-$B$11*(1-$B$12))</f>
        <v>7.93992454360035</v>
      </c>
    </row>
    <row r="108" spans="1:49">
      <c r="A108" s="21" t="s">
        <v>256</v>
      </c>
      <c r="B108" s="24">
        <f>B107/((1+B98)^B99)</f>
        <v>2.9783991049331195</v>
      </c>
      <c r="C108" s="1">
        <f>C107/((1+C98)^C99)</f>
        <v>2.9783991049331182</v>
      </c>
      <c r="D108" s="1">
        <f>D107/((1+D98)^D99)</f>
        <v>2.9783991049331262</v>
      </c>
    </row>
    <row r="109" spans="1:49">
      <c r="A109" s="21" t="s">
        <v>12</v>
      </c>
      <c r="B109" s="24">
        <f>B108^(1/B99)-1</f>
        <v>4.462235541274584E-2</v>
      </c>
      <c r="C109" s="1">
        <f>C108^(1/C99)-1</f>
        <v>4.462235541274584E-2</v>
      </c>
      <c r="D109" s="1">
        <f>D108^(1/D99)-1</f>
        <v>4.462235541274584E-2</v>
      </c>
    </row>
    <row r="110" spans="1:49">
      <c r="A110" s="21" t="s">
        <v>5</v>
      </c>
      <c r="B110" s="24">
        <f>$B$3-B109</f>
        <v>-1.4622355412745841E-2</v>
      </c>
      <c r="C110" s="1">
        <f>$B$3-C109</f>
        <v>-1.4622355412745841E-2</v>
      </c>
      <c r="D110" s="1">
        <f>$B$3-D109</f>
        <v>-1.4622355412745841E-2</v>
      </c>
    </row>
    <row r="111" spans="1:49" s="17" customFormat="1">
      <c r="A111" s="25" t="s">
        <v>6</v>
      </c>
      <c r="B111" s="26">
        <f>B110/$B$3</f>
        <v>-0.48741184709152807</v>
      </c>
      <c r="C111" s="16">
        <f>C110/$B$3</f>
        <v>-0.48741184709152807</v>
      </c>
      <c r="D111" s="16">
        <f>D110/$B$3</f>
        <v>-0.48741184709152807</v>
      </c>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row>
    <row r="112" spans="1:49" s="17" customFormat="1">
      <c r="A112" s="25" t="s">
        <v>13</v>
      </c>
      <c r="B112" s="27">
        <f>B103/B107*100</f>
        <v>70.298769771528995</v>
      </c>
      <c r="C112" s="18">
        <f>C103/C107*100</f>
        <v>70.298769771528995</v>
      </c>
      <c r="D112" s="18">
        <f>D103/D107*100</f>
        <v>70.298769771528995</v>
      </c>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row>
    <row r="114" spans="1:49">
      <c r="A114" s="23" t="s">
        <v>281</v>
      </c>
    </row>
    <row r="115" spans="1:49">
      <c r="A115" t="s">
        <v>302</v>
      </c>
      <c r="I115" t="s">
        <v>81</v>
      </c>
    </row>
    <row r="116" spans="1:49">
      <c r="A116" s="21" t="s">
        <v>266</v>
      </c>
      <c r="B116" s="23" t="s">
        <v>73</v>
      </c>
      <c r="C116" s="2" t="s">
        <v>74</v>
      </c>
      <c r="D116" s="2" t="s">
        <v>75</v>
      </c>
      <c r="E116" s="2" t="s">
        <v>76</v>
      </c>
      <c r="F116" s="2" t="s">
        <v>77</v>
      </c>
      <c r="G116" s="2" t="s">
        <v>78</v>
      </c>
      <c r="H116" s="2" t="s">
        <v>79</v>
      </c>
      <c r="I116" s="2" t="s">
        <v>32</v>
      </c>
      <c r="J116" s="2" t="s">
        <v>73</v>
      </c>
      <c r="K116" s="2" t="s">
        <v>74</v>
      </c>
      <c r="L116" s="2" t="s">
        <v>75</v>
      </c>
      <c r="M116" s="2" t="s">
        <v>76</v>
      </c>
      <c r="N116" s="2" t="s">
        <v>77</v>
      </c>
      <c r="O116" s="2" t="s">
        <v>78</v>
      </c>
      <c r="P116" s="2" t="s">
        <v>79</v>
      </c>
      <c r="Q116" s="2" t="s">
        <v>32</v>
      </c>
      <c r="R116" s="2" t="s">
        <v>73</v>
      </c>
      <c r="S116" s="2" t="s">
        <v>74</v>
      </c>
      <c r="T116" s="2" t="s">
        <v>75</v>
      </c>
      <c r="U116" s="2" t="s">
        <v>76</v>
      </c>
      <c r="V116" s="2" t="s">
        <v>77</v>
      </c>
      <c r="W116" s="2" t="s">
        <v>78</v>
      </c>
      <c r="X116" s="2" t="s">
        <v>79</v>
      </c>
      <c r="Y116" s="2" t="s">
        <v>32</v>
      </c>
      <c r="Z116" s="2" t="s">
        <v>73</v>
      </c>
      <c r="AA116" s="2" t="s">
        <v>74</v>
      </c>
      <c r="AB116" s="2" t="s">
        <v>75</v>
      </c>
      <c r="AC116" s="2" t="s">
        <v>76</v>
      </c>
      <c r="AD116" s="2" t="s">
        <v>77</v>
      </c>
      <c r="AE116" s="2" t="s">
        <v>78</v>
      </c>
      <c r="AF116" s="2" t="s">
        <v>79</v>
      </c>
      <c r="AG116" s="2" t="s">
        <v>32</v>
      </c>
      <c r="AH116" s="2" t="s">
        <v>73</v>
      </c>
      <c r="AI116" s="2" t="s">
        <v>74</v>
      </c>
      <c r="AJ116" s="2" t="s">
        <v>75</v>
      </c>
      <c r="AK116" s="2" t="s">
        <v>76</v>
      </c>
      <c r="AL116" s="2" t="s">
        <v>77</v>
      </c>
      <c r="AM116" s="2" t="s">
        <v>78</v>
      </c>
      <c r="AN116" s="2" t="s">
        <v>79</v>
      </c>
      <c r="AO116" s="2" t="s">
        <v>32</v>
      </c>
      <c r="AP116" s="2" t="s">
        <v>73</v>
      </c>
      <c r="AQ116" s="2" t="s">
        <v>74</v>
      </c>
      <c r="AR116" s="2" t="s">
        <v>75</v>
      </c>
      <c r="AS116" s="2" t="s">
        <v>76</v>
      </c>
      <c r="AT116" s="2" t="s">
        <v>77</v>
      </c>
      <c r="AU116" s="2" t="s">
        <v>78</v>
      </c>
      <c r="AV116" s="2" t="s">
        <v>79</v>
      </c>
      <c r="AW116" s="2" t="s">
        <v>32</v>
      </c>
    </row>
    <row r="117" spans="1:49">
      <c r="A117" s="21" t="s">
        <v>267</v>
      </c>
      <c r="B117" s="23" t="s">
        <v>73</v>
      </c>
      <c r="C117" s="2" t="s">
        <v>73</v>
      </c>
      <c r="D117" s="2" t="s">
        <v>73</v>
      </c>
      <c r="E117" s="2" t="s">
        <v>73</v>
      </c>
      <c r="F117" s="2" t="s">
        <v>73</v>
      </c>
      <c r="G117" s="2" t="s">
        <v>73</v>
      </c>
      <c r="H117" s="2" t="s">
        <v>73</v>
      </c>
      <c r="I117" s="2" t="s">
        <v>73</v>
      </c>
      <c r="J117" s="2" t="s">
        <v>74</v>
      </c>
      <c r="K117" s="2" t="s">
        <v>74</v>
      </c>
      <c r="L117" s="2" t="s">
        <v>74</v>
      </c>
      <c r="M117" s="2" t="s">
        <v>74</v>
      </c>
      <c r="N117" s="2" t="s">
        <v>74</v>
      </c>
      <c r="O117" s="2" t="s">
        <v>74</v>
      </c>
      <c r="P117" s="2" t="s">
        <v>74</v>
      </c>
      <c r="Q117" s="2" t="s">
        <v>74</v>
      </c>
      <c r="R117" s="2" t="s">
        <v>75</v>
      </c>
      <c r="S117" s="2" t="s">
        <v>75</v>
      </c>
      <c r="T117" s="2" t="s">
        <v>75</v>
      </c>
      <c r="U117" s="2" t="s">
        <v>75</v>
      </c>
      <c r="V117" s="2" t="s">
        <v>75</v>
      </c>
      <c r="W117" s="2" t="s">
        <v>75</v>
      </c>
      <c r="X117" s="2" t="s">
        <v>75</v>
      </c>
      <c r="Y117" s="2" t="s">
        <v>75</v>
      </c>
      <c r="Z117" s="2" t="s">
        <v>78</v>
      </c>
      <c r="AA117" s="2" t="s">
        <v>78</v>
      </c>
      <c r="AB117" s="2" t="s">
        <v>78</v>
      </c>
      <c r="AC117" s="2" t="s">
        <v>78</v>
      </c>
      <c r="AD117" s="2" t="s">
        <v>78</v>
      </c>
      <c r="AE117" s="2" t="s">
        <v>78</v>
      </c>
      <c r="AF117" s="2" t="s">
        <v>78</v>
      </c>
      <c r="AG117" s="2" t="s">
        <v>78</v>
      </c>
      <c r="AH117" s="2" t="s">
        <v>79</v>
      </c>
      <c r="AI117" s="2" t="s">
        <v>79</v>
      </c>
      <c r="AJ117" s="2" t="s">
        <v>79</v>
      </c>
      <c r="AK117" s="2" t="s">
        <v>79</v>
      </c>
      <c r="AL117" s="2" t="s">
        <v>79</v>
      </c>
      <c r="AM117" s="2" t="s">
        <v>79</v>
      </c>
      <c r="AN117" s="2" t="s">
        <v>79</v>
      </c>
      <c r="AO117" s="2" t="s">
        <v>79</v>
      </c>
      <c r="AP117" s="2" t="s">
        <v>31</v>
      </c>
      <c r="AQ117" s="2" t="s">
        <v>31</v>
      </c>
      <c r="AR117" s="2" t="s">
        <v>31</v>
      </c>
      <c r="AS117" s="2" t="s">
        <v>31</v>
      </c>
      <c r="AT117" s="2" t="s">
        <v>31</v>
      </c>
      <c r="AU117" s="2" t="s">
        <v>31</v>
      </c>
      <c r="AV117" s="2" t="s">
        <v>31</v>
      </c>
      <c r="AW117" s="2" t="s">
        <v>31</v>
      </c>
    </row>
    <row r="118" spans="1:49">
      <c r="A118" s="21" t="s">
        <v>263</v>
      </c>
      <c r="B118" s="41">
        <v>0</v>
      </c>
      <c r="C118" s="14">
        <f>INDEX(SystemParamValues,MATCH("BasicRate",ParamNames,0),MATCH($B$2,SystemNames,0))</f>
        <v>0.2</v>
      </c>
      <c r="D118" s="14">
        <f>INDEX(SystemParamValues,MATCH("HigherRate",ParamNames,0),MATCH($B$2,SystemNames,0))</f>
        <v>0.4</v>
      </c>
      <c r="E118" s="14">
        <f>INDEX(SystemParamValues,MATCH("MTROnCBTaper1Kid",ParamNames,0),MATCH($B$2,SystemNames,0))</f>
        <v>0.50763999999999998</v>
      </c>
      <c r="F118" s="14">
        <f>INDEX(SystemParamValues,MATCH("MTROnCBTaper2Kids",ParamNames,0),MATCH($B$2,SystemNames,0))</f>
        <v>0.57888000000000006</v>
      </c>
      <c r="G118" s="14">
        <f>INDEX(SystemParamValues,MATCH("MTROnPATaper",ParamNames,0),MATCH($B$2,SystemNames,0))</f>
        <v>0.6</v>
      </c>
      <c r="H118" s="14">
        <f>INDEX(SystemParamValues,MATCH("AdditionalRate",ParamNames,0),MATCH($B$2,SystemNames,0))</f>
        <v>0.45</v>
      </c>
      <c r="I118" s="14">
        <f>INDEX(SystemParamValues,MATCH("BasicRate",ParamNames,0),MATCH($B$2,SystemNames,0))</f>
        <v>0.2</v>
      </c>
      <c r="J118" s="40">
        <v>0</v>
      </c>
      <c r="K118" s="14">
        <f>INDEX(SystemParamValues,MATCH("BasicRate",ParamNames,0),MATCH($B$2,SystemNames,0))</f>
        <v>0.2</v>
      </c>
      <c r="L118" s="14">
        <f>INDEX(SystemParamValues,MATCH("HigherRate",ParamNames,0),MATCH($B$2,SystemNames,0))</f>
        <v>0.4</v>
      </c>
      <c r="M118" s="14">
        <f>INDEX(SystemParamValues,MATCH("MTROnCBTaper1Kid",ParamNames,0),MATCH($B$2,SystemNames,0))</f>
        <v>0.50763999999999998</v>
      </c>
      <c r="N118" s="14">
        <f>INDEX(SystemParamValues,MATCH("MTROnCBTaper2Kids",ParamNames,0),MATCH($B$2,SystemNames,0))</f>
        <v>0.57888000000000006</v>
      </c>
      <c r="O118" s="14">
        <f>INDEX(SystemParamValues,MATCH("MTROnPATaper",ParamNames,0),MATCH($B$2,SystemNames,0))</f>
        <v>0.6</v>
      </c>
      <c r="P118" s="14">
        <f>INDEX(SystemParamValues,MATCH("AdditionalRate",ParamNames,0),MATCH($B$2,SystemNames,0))</f>
        <v>0.45</v>
      </c>
      <c r="Q118" s="14">
        <f>INDEX(SystemParamValues,MATCH("BasicRate",ParamNames,0),MATCH($B$2,SystemNames,0))</f>
        <v>0.2</v>
      </c>
      <c r="R118" s="40">
        <v>0</v>
      </c>
      <c r="S118" s="14">
        <f>INDEX(SystemParamValues,MATCH("BasicRate",ParamNames,0),MATCH($B$2,SystemNames,0))</f>
        <v>0.2</v>
      </c>
      <c r="T118" s="14">
        <f>INDEX(SystemParamValues,MATCH("HigherRate",ParamNames,0),MATCH($B$2,SystemNames,0))</f>
        <v>0.4</v>
      </c>
      <c r="U118" s="14">
        <f>INDEX(SystemParamValues,MATCH("MTROnCBTaper1Kid",ParamNames,0),MATCH($B$2,SystemNames,0))</f>
        <v>0.50763999999999998</v>
      </c>
      <c r="V118" s="14">
        <f>INDEX(SystemParamValues,MATCH("MTROnCBTaper2Kids",ParamNames,0),MATCH($B$2,SystemNames,0))</f>
        <v>0.57888000000000006</v>
      </c>
      <c r="W118" s="14">
        <f>INDEX(SystemParamValues,MATCH("MTROnPATaper",ParamNames,0),MATCH($B$2,SystemNames,0))</f>
        <v>0.6</v>
      </c>
      <c r="X118" s="14">
        <f>INDEX(SystemParamValues,MATCH("AdditionalRate",ParamNames,0),MATCH($B$2,SystemNames,0))</f>
        <v>0.45</v>
      </c>
      <c r="Y118" s="14">
        <f>INDEX(SystemParamValues,MATCH("BasicRate",ParamNames,0),MATCH($B$2,SystemNames,0))</f>
        <v>0.2</v>
      </c>
      <c r="Z118" s="40">
        <v>0</v>
      </c>
      <c r="AA118" s="14">
        <f>INDEX(SystemParamValues,MATCH("BasicRate",ParamNames,0),MATCH($B$2,SystemNames,0))</f>
        <v>0.2</v>
      </c>
      <c r="AB118" s="14">
        <f>INDEX(SystemParamValues,MATCH("HigherRate",ParamNames,0),MATCH($B$2,SystemNames,0))</f>
        <v>0.4</v>
      </c>
      <c r="AC118" s="14">
        <f>INDEX(SystemParamValues,MATCH("MTROnCBTaper1Kid",ParamNames,0),MATCH($B$2,SystemNames,0))</f>
        <v>0.50763999999999998</v>
      </c>
      <c r="AD118" s="14">
        <f>INDEX(SystemParamValues,MATCH("MTROnCBTaper2Kids",ParamNames,0),MATCH($B$2,SystemNames,0))</f>
        <v>0.57888000000000006</v>
      </c>
      <c r="AE118" s="14">
        <f>INDEX(SystemParamValues,MATCH("MTROnPATaper",ParamNames,0),MATCH($B$2,SystemNames,0))</f>
        <v>0.6</v>
      </c>
      <c r="AF118" s="14">
        <f>INDEX(SystemParamValues,MATCH("AdditionalRate",ParamNames,0),MATCH($B$2,SystemNames,0))</f>
        <v>0.45</v>
      </c>
      <c r="AG118" s="14">
        <f>INDEX(SystemParamValues,MATCH("BasicRate",ParamNames,0),MATCH($B$2,SystemNames,0))</f>
        <v>0.2</v>
      </c>
      <c r="AH118" s="40">
        <v>0</v>
      </c>
      <c r="AI118" s="14">
        <f>INDEX(SystemParamValues,MATCH("BasicRate",ParamNames,0),MATCH($B$2,SystemNames,0))</f>
        <v>0.2</v>
      </c>
      <c r="AJ118" s="14">
        <f>INDEX(SystemParamValues,MATCH("HigherRate",ParamNames,0),MATCH($B$2,SystemNames,0))</f>
        <v>0.4</v>
      </c>
      <c r="AK118" s="14">
        <f>INDEX(SystemParamValues,MATCH("MTROnCBTaper1Kid",ParamNames,0),MATCH($B$2,SystemNames,0))</f>
        <v>0.50763999999999998</v>
      </c>
      <c r="AL118" s="14">
        <f>INDEX(SystemParamValues,MATCH("MTROnCBTaper2Kids",ParamNames,0),MATCH($B$2,SystemNames,0))</f>
        <v>0.57888000000000006</v>
      </c>
      <c r="AM118" s="14">
        <f>INDEX(SystemParamValues,MATCH("MTROnPATaper",ParamNames,0),MATCH($B$2,SystemNames,0))</f>
        <v>0.6</v>
      </c>
      <c r="AN118" s="14">
        <f>INDEX(SystemParamValues,MATCH("AdditionalRate",ParamNames,0),MATCH($B$2,SystemNames,0))</f>
        <v>0.45</v>
      </c>
      <c r="AO118" s="14">
        <f>INDEX(SystemParamValues,MATCH("BasicRate",ParamNames,0),MATCH($B$2,SystemNames,0))</f>
        <v>0.2</v>
      </c>
      <c r="AP118" s="40">
        <v>0</v>
      </c>
      <c r="AQ118" s="14">
        <f>INDEX(SystemParamValues,MATCH("BasicRate",ParamNames,0),MATCH($B$2,SystemNames,0))</f>
        <v>0.2</v>
      </c>
      <c r="AR118" s="14">
        <f>INDEX(SystemParamValues,MATCH("HigherRate",ParamNames,0),MATCH($B$2,SystemNames,0))</f>
        <v>0.4</v>
      </c>
      <c r="AS118" s="14">
        <f>INDEX(SystemParamValues,MATCH("MTROnCBTaper1Kid",ParamNames,0),MATCH($B$2,SystemNames,0))</f>
        <v>0.50763999999999998</v>
      </c>
      <c r="AT118" s="14">
        <f>INDEX(SystemParamValues,MATCH("MTROnCBTaper2Kids",ParamNames,0),MATCH($B$2,SystemNames,0))</f>
        <v>0.57888000000000006</v>
      </c>
      <c r="AU118" s="14">
        <f>INDEX(SystemParamValues,MATCH("MTROnPATaper",ParamNames,0),MATCH($B$2,SystemNames,0))</f>
        <v>0.6</v>
      </c>
      <c r="AV118" s="14">
        <f>INDEX(SystemParamValues,MATCH("AdditionalRate",ParamNames,0),MATCH($B$2,SystemNames,0))</f>
        <v>0.45</v>
      </c>
      <c r="AW118" s="14">
        <f>INDEX(SystemParamValues,MATCH("BasicRate",ParamNames,0),MATCH($B$2,SystemNames,0))</f>
        <v>0.2</v>
      </c>
    </row>
    <row r="119" spans="1:49">
      <c r="A119" s="21" t="s">
        <v>268</v>
      </c>
      <c r="B119" s="41">
        <v>0</v>
      </c>
      <c r="C119" s="14">
        <f>INDEX(SystemParamValues,MATCH("NIEmpeeMainRate",ParamNames,0),MATCH($B$2,SystemNames,0))</f>
        <v>0.12</v>
      </c>
      <c r="D119" s="14">
        <f>INDEX(SystemParamValues,MATCH("NIEmpeeUELRate",ParamNames,0),MATCH($B$2,SystemNames,0))</f>
        <v>0.02</v>
      </c>
      <c r="E119" s="14">
        <f>INDEX(SystemParamValues,MATCH("NIEmpeeUELRate",ParamNames,0),MATCH($B$2,SystemNames,0))</f>
        <v>0.02</v>
      </c>
      <c r="F119" s="14">
        <f>INDEX(SystemParamValues,MATCH("NIEmpeeUELRate",ParamNames,0),MATCH($B$2,SystemNames,0))</f>
        <v>0.02</v>
      </c>
      <c r="G119" s="14">
        <f>INDEX(SystemParamValues,MATCH("NIEmpeeUELRate",ParamNames,0),MATCH($B$2,SystemNames,0))</f>
        <v>0.02</v>
      </c>
      <c r="H119" s="14">
        <f>INDEX(SystemParamValues,MATCH("NIEmpeeUELRate",ParamNames,0),MATCH($B$2,SystemNames,0))</f>
        <v>0.02</v>
      </c>
      <c r="I119" s="14">
        <f>INDEX(SystemParamValues,MATCH("NIEmpeeMainRate",ParamNames,0),MATCH($B$2,SystemNames,0))</f>
        <v>0.12</v>
      </c>
      <c r="J119" s="40">
        <v>0</v>
      </c>
      <c r="K119" s="14">
        <f>INDEX(SystemParamValues,MATCH("NIEmpeeMainRate",ParamNames,0),MATCH($B$2,SystemNames,0))</f>
        <v>0.12</v>
      </c>
      <c r="L119" s="14">
        <f>INDEX(SystemParamValues,MATCH("NIEmpeeUELRate",ParamNames,0),MATCH($B$2,SystemNames,0))</f>
        <v>0.02</v>
      </c>
      <c r="M119" s="14">
        <f>INDEX(SystemParamValues,MATCH("NIEmpeeUELRate",ParamNames,0),MATCH($B$2,SystemNames,0))</f>
        <v>0.02</v>
      </c>
      <c r="N119" s="14">
        <f>INDEX(SystemParamValues,MATCH("NIEmpeeUELRate",ParamNames,0),MATCH($B$2,SystemNames,0))</f>
        <v>0.02</v>
      </c>
      <c r="O119" s="14">
        <f>INDEX(SystemParamValues,MATCH("NIEmpeeUELRate",ParamNames,0),MATCH($B$2,SystemNames,0))</f>
        <v>0.02</v>
      </c>
      <c r="P119" s="14">
        <f>INDEX(SystemParamValues,MATCH("NIEmpeeUELRate",ParamNames,0),MATCH($B$2,SystemNames,0))</f>
        <v>0.02</v>
      </c>
      <c r="Q119" s="14">
        <f>INDEX(SystemParamValues,MATCH("NIEmpeeMainRate",ParamNames,0),MATCH($B$2,SystemNames,0))</f>
        <v>0.12</v>
      </c>
      <c r="R119" s="40">
        <v>0</v>
      </c>
      <c r="S119" s="14">
        <f>INDEX(SystemParamValues,MATCH("NIEmpeeMainRate",ParamNames,0),MATCH($B$2,SystemNames,0))</f>
        <v>0.12</v>
      </c>
      <c r="T119" s="14">
        <f>INDEX(SystemParamValues,MATCH("NIEmpeeUELRate",ParamNames,0),MATCH($B$2,SystemNames,0))</f>
        <v>0.02</v>
      </c>
      <c r="U119" s="14">
        <f>INDEX(SystemParamValues,MATCH("NIEmpeeUELRate",ParamNames,0),MATCH($B$2,SystemNames,0))</f>
        <v>0.02</v>
      </c>
      <c r="V119" s="14">
        <f>INDEX(SystemParamValues,MATCH("NIEmpeeUELRate",ParamNames,0),MATCH($B$2,SystemNames,0))</f>
        <v>0.02</v>
      </c>
      <c r="W119" s="14">
        <f>INDEX(SystemParamValues,MATCH("NIEmpeeUELRate",ParamNames,0),MATCH($B$2,SystemNames,0))</f>
        <v>0.02</v>
      </c>
      <c r="X119" s="14">
        <f>INDEX(SystemParamValues,MATCH("NIEmpeeUELRate",ParamNames,0),MATCH($B$2,SystemNames,0))</f>
        <v>0.02</v>
      </c>
      <c r="Y119" s="14">
        <f>INDEX(SystemParamValues,MATCH("NIEmpeeMainRate",ParamNames,0),MATCH($B$2,SystemNames,0))</f>
        <v>0.12</v>
      </c>
      <c r="Z119" s="40">
        <v>0</v>
      </c>
      <c r="AA119" s="14">
        <f>INDEX(SystemParamValues,MATCH("NIEmpeeMainRate",ParamNames,0),MATCH($B$2,SystemNames,0))</f>
        <v>0.12</v>
      </c>
      <c r="AB119" s="14">
        <f>INDEX(SystemParamValues,MATCH("NIEmpeeUELRate",ParamNames,0),MATCH($B$2,SystemNames,0))</f>
        <v>0.02</v>
      </c>
      <c r="AC119" s="14">
        <f>INDEX(SystemParamValues,MATCH("NIEmpeeUELRate",ParamNames,0),MATCH($B$2,SystemNames,0))</f>
        <v>0.02</v>
      </c>
      <c r="AD119" s="14">
        <f>INDEX(SystemParamValues,MATCH("NIEmpeeUELRate",ParamNames,0),MATCH($B$2,SystemNames,0))</f>
        <v>0.02</v>
      </c>
      <c r="AE119" s="14">
        <f>INDEX(SystemParamValues,MATCH("NIEmpeeUELRate",ParamNames,0),MATCH($B$2,SystemNames,0))</f>
        <v>0.02</v>
      </c>
      <c r="AF119" s="14">
        <f>INDEX(SystemParamValues,MATCH("NIEmpeeUELRate",ParamNames,0),MATCH($B$2,SystemNames,0))</f>
        <v>0.02</v>
      </c>
      <c r="AG119" s="14">
        <f>INDEX(SystemParamValues,MATCH("NIEmpeeMainRate",ParamNames,0),MATCH($B$2,SystemNames,0))</f>
        <v>0.12</v>
      </c>
      <c r="AH119" s="40">
        <v>0</v>
      </c>
      <c r="AI119" s="14">
        <f>INDEX(SystemParamValues,MATCH("NIEmpeeMainRate",ParamNames,0),MATCH($B$2,SystemNames,0))</f>
        <v>0.12</v>
      </c>
      <c r="AJ119" s="14">
        <f>INDEX(SystemParamValues,MATCH("NIEmpeeUELRate",ParamNames,0),MATCH($B$2,SystemNames,0))</f>
        <v>0.02</v>
      </c>
      <c r="AK119" s="14">
        <f>INDEX(SystemParamValues,MATCH("NIEmpeeUELRate",ParamNames,0),MATCH($B$2,SystemNames,0))</f>
        <v>0.02</v>
      </c>
      <c r="AL119" s="14">
        <f>INDEX(SystemParamValues,MATCH("NIEmpeeUELRate",ParamNames,0),MATCH($B$2,SystemNames,0))</f>
        <v>0.02</v>
      </c>
      <c r="AM119" s="14">
        <f>INDEX(SystemParamValues,MATCH("NIEmpeeUELRate",ParamNames,0),MATCH($B$2,SystemNames,0))</f>
        <v>0.02</v>
      </c>
      <c r="AN119" s="14">
        <f>INDEX(SystemParamValues,MATCH("NIEmpeeUELRate",ParamNames,0),MATCH($B$2,SystemNames,0))</f>
        <v>0.02</v>
      </c>
      <c r="AO119" s="14">
        <f>INDEX(SystemParamValues,MATCH("NIEmpeeMainRate",ParamNames,0),MATCH($B$2,SystemNames,0))</f>
        <v>0.12</v>
      </c>
      <c r="AP119" s="40">
        <v>0</v>
      </c>
      <c r="AQ119" s="14">
        <f>INDEX(SystemParamValues,MATCH("NIEmpeeMainRate",ParamNames,0),MATCH($B$2,SystemNames,0))</f>
        <v>0.12</v>
      </c>
      <c r="AR119" s="14">
        <f>INDEX(SystemParamValues,MATCH("NIEmpeeUELRate",ParamNames,0),MATCH($B$2,SystemNames,0))</f>
        <v>0.02</v>
      </c>
      <c r="AS119" s="14">
        <f>INDEX(SystemParamValues,MATCH("NIEmpeeUELRate",ParamNames,0),MATCH($B$2,SystemNames,0))</f>
        <v>0.02</v>
      </c>
      <c r="AT119" s="14">
        <f>INDEX(SystemParamValues,MATCH("NIEmpeeUELRate",ParamNames,0),MATCH($B$2,SystemNames,0))</f>
        <v>0.02</v>
      </c>
      <c r="AU119" s="14">
        <f>INDEX(SystemParamValues,MATCH("NIEmpeeUELRate",ParamNames,0),MATCH($B$2,SystemNames,0))</f>
        <v>0.02</v>
      </c>
      <c r="AV119" s="14">
        <f>INDEX(SystemParamValues,MATCH("NIEmpeeUELRate",ParamNames,0),MATCH($B$2,SystemNames,0))</f>
        <v>0.02</v>
      </c>
      <c r="AW119" s="14">
        <f>INDEX(SystemParamValues,MATCH("NIEmpeeMainRate",ParamNames,0),MATCH($B$2,SystemNames,0))</f>
        <v>0.12</v>
      </c>
    </row>
    <row r="120" spans="1:49">
      <c r="A120" s="21" t="s">
        <v>269</v>
      </c>
      <c r="B120" s="29">
        <v>0</v>
      </c>
      <c r="C120" s="14">
        <f>INDEX(SystemParamValues,MATCH("NIEmperMainRate",ParamNames,0),MATCH($B$2,SystemNames,0))</f>
        <v>0.13800000000000001</v>
      </c>
      <c r="D120" s="14">
        <f>INDEX(SystemParamValues,MATCH("NIEmperUELRate",ParamNames,0),MATCH($B$2,SystemNames,0))</f>
        <v>0.13800000000000001</v>
      </c>
      <c r="E120" s="14">
        <f>INDEX(SystemParamValues,MATCH("NIEmperUELRate",ParamNames,0),MATCH($B$2,SystemNames,0))</f>
        <v>0.13800000000000001</v>
      </c>
      <c r="F120" s="14">
        <f>INDEX(SystemParamValues,MATCH("NIEmperUELRate",ParamNames,0),MATCH($B$2,SystemNames,0))</f>
        <v>0.13800000000000001</v>
      </c>
      <c r="G120" s="14">
        <f>INDEX(SystemParamValues,MATCH("NIEmperUELRate",ParamNames,0),MATCH($B$2,SystemNames,0))</f>
        <v>0.13800000000000001</v>
      </c>
      <c r="H120" s="14">
        <f>INDEX(SystemParamValues,MATCH("NIEmperUELRate",ParamNames,0),MATCH($B$2,SystemNames,0))</f>
        <v>0.13800000000000001</v>
      </c>
      <c r="I120" s="14">
        <f>INDEX(SystemParamValues,MATCH("NIEmperMainRate",ParamNames,0),MATCH($B$2,SystemNames,0))</f>
        <v>0.13800000000000001</v>
      </c>
      <c r="J120" s="14">
        <v>0</v>
      </c>
      <c r="K120" s="14">
        <f>INDEX(SystemParamValues,MATCH("NIEmperMainRate",ParamNames,0),MATCH($B$2,SystemNames,0))</f>
        <v>0.13800000000000001</v>
      </c>
      <c r="L120" s="14">
        <f>INDEX(SystemParamValues,MATCH("NIEmperUELRate",ParamNames,0),MATCH($B$2,SystemNames,0))</f>
        <v>0.13800000000000001</v>
      </c>
      <c r="M120" s="14">
        <f>INDEX(SystemParamValues,MATCH("NIEmperUELRate",ParamNames,0),MATCH($B$2,SystemNames,0))</f>
        <v>0.13800000000000001</v>
      </c>
      <c r="N120" s="14">
        <f>INDEX(SystemParamValues,MATCH("NIEmperUELRate",ParamNames,0),MATCH($B$2,SystemNames,0))</f>
        <v>0.13800000000000001</v>
      </c>
      <c r="O120" s="14">
        <f>INDEX(SystemParamValues,MATCH("NIEmperUELRate",ParamNames,0),MATCH($B$2,SystemNames,0))</f>
        <v>0.13800000000000001</v>
      </c>
      <c r="P120" s="14">
        <f>INDEX(SystemParamValues,MATCH("NIEmperUELRate",ParamNames,0),MATCH($B$2,SystemNames,0))</f>
        <v>0.13800000000000001</v>
      </c>
      <c r="Q120" s="14">
        <f>INDEX(SystemParamValues,MATCH("NIEmperMainRate",ParamNames,0),MATCH($B$2,SystemNames,0))</f>
        <v>0.13800000000000001</v>
      </c>
      <c r="R120" s="14">
        <v>0</v>
      </c>
      <c r="S120" s="14">
        <f>INDEX(SystemParamValues,MATCH("NIEmperMainRate",ParamNames,0),MATCH($B$2,SystemNames,0))</f>
        <v>0.13800000000000001</v>
      </c>
      <c r="T120" s="14">
        <f>INDEX(SystemParamValues,MATCH("NIEmperUELRate",ParamNames,0),MATCH($B$2,SystemNames,0))</f>
        <v>0.13800000000000001</v>
      </c>
      <c r="U120" s="14">
        <f>INDEX(SystemParamValues,MATCH("NIEmperUELRate",ParamNames,0),MATCH($B$2,SystemNames,0))</f>
        <v>0.13800000000000001</v>
      </c>
      <c r="V120" s="14">
        <f>INDEX(SystemParamValues,MATCH("NIEmperUELRate",ParamNames,0),MATCH($B$2,SystemNames,0))</f>
        <v>0.13800000000000001</v>
      </c>
      <c r="W120" s="14">
        <f>INDEX(SystemParamValues,MATCH("NIEmperUELRate",ParamNames,0),MATCH($B$2,SystemNames,0))</f>
        <v>0.13800000000000001</v>
      </c>
      <c r="X120" s="14">
        <f>INDEX(SystemParamValues,MATCH("NIEmperUELRate",ParamNames,0),MATCH($B$2,SystemNames,0))</f>
        <v>0.13800000000000001</v>
      </c>
      <c r="Y120" s="14">
        <f>INDEX(SystemParamValues,MATCH("NIEmperMainRate",ParamNames,0),MATCH($B$2,SystemNames,0))</f>
        <v>0.13800000000000001</v>
      </c>
      <c r="Z120" s="14">
        <v>0</v>
      </c>
      <c r="AA120" s="14">
        <f>INDEX(SystemParamValues,MATCH("NIEmperMainRate",ParamNames,0),MATCH($B$2,SystemNames,0))</f>
        <v>0.13800000000000001</v>
      </c>
      <c r="AB120" s="14">
        <f>INDEX(SystemParamValues,MATCH("NIEmperUELRate",ParamNames,0),MATCH($B$2,SystemNames,0))</f>
        <v>0.13800000000000001</v>
      </c>
      <c r="AC120" s="14">
        <f>INDEX(SystemParamValues,MATCH("NIEmperUELRate",ParamNames,0),MATCH($B$2,SystemNames,0))</f>
        <v>0.13800000000000001</v>
      </c>
      <c r="AD120" s="14">
        <f>INDEX(SystemParamValues,MATCH("NIEmperUELRate",ParamNames,0),MATCH($B$2,SystemNames,0))</f>
        <v>0.13800000000000001</v>
      </c>
      <c r="AE120" s="14">
        <f>INDEX(SystemParamValues,MATCH("NIEmperUELRate",ParamNames,0),MATCH($B$2,SystemNames,0))</f>
        <v>0.13800000000000001</v>
      </c>
      <c r="AF120" s="14">
        <f>INDEX(SystemParamValues,MATCH("NIEmperUELRate",ParamNames,0),MATCH($B$2,SystemNames,0))</f>
        <v>0.13800000000000001</v>
      </c>
      <c r="AG120" s="14">
        <f>INDEX(SystemParamValues,MATCH("NIEmperMainRate",ParamNames,0),MATCH($B$2,SystemNames,0))</f>
        <v>0.13800000000000001</v>
      </c>
      <c r="AH120" s="14">
        <v>0</v>
      </c>
      <c r="AI120" s="14">
        <f>INDEX(SystemParamValues,MATCH("NIEmperMainRate",ParamNames,0),MATCH($B$2,SystemNames,0))</f>
        <v>0.13800000000000001</v>
      </c>
      <c r="AJ120" s="14">
        <f>INDEX(SystemParamValues,MATCH("NIEmperUELRate",ParamNames,0),MATCH($B$2,SystemNames,0))</f>
        <v>0.13800000000000001</v>
      </c>
      <c r="AK120" s="14">
        <f>INDEX(SystemParamValues,MATCH("NIEmperUELRate",ParamNames,0),MATCH($B$2,SystemNames,0))</f>
        <v>0.13800000000000001</v>
      </c>
      <c r="AL120" s="14">
        <f>INDEX(SystemParamValues,MATCH("NIEmperUELRate",ParamNames,0),MATCH($B$2,SystemNames,0))</f>
        <v>0.13800000000000001</v>
      </c>
      <c r="AM120" s="14">
        <f>INDEX(SystemParamValues,MATCH("NIEmperUELRate",ParamNames,0),MATCH($B$2,SystemNames,0))</f>
        <v>0.13800000000000001</v>
      </c>
      <c r="AN120" s="14">
        <f>INDEX(SystemParamValues,MATCH("NIEmperUELRate",ParamNames,0),MATCH($B$2,SystemNames,0))</f>
        <v>0.13800000000000001</v>
      </c>
      <c r="AO120" s="14">
        <f>INDEX(SystemParamValues,MATCH("NIEmperMainRate",ParamNames,0),MATCH($B$2,SystemNames,0))</f>
        <v>0.13800000000000001</v>
      </c>
      <c r="AP120" s="14">
        <v>0</v>
      </c>
      <c r="AQ120" s="14">
        <f>INDEX(SystemParamValues,MATCH("NIEmperMainRate",ParamNames,0),MATCH($B$2,SystemNames,0))</f>
        <v>0.13800000000000001</v>
      </c>
      <c r="AR120" s="14">
        <f>INDEX(SystemParamValues,MATCH("NIEmperUELRate",ParamNames,0),MATCH($B$2,SystemNames,0))</f>
        <v>0.13800000000000001</v>
      </c>
      <c r="AS120" s="14">
        <f>INDEX(SystemParamValues,MATCH("NIEmperUELRate",ParamNames,0),MATCH($B$2,SystemNames,0))</f>
        <v>0.13800000000000001</v>
      </c>
      <c r="AT120" s="14">
        <f>INDEX(SystemParamValues,MATCH("NIEmperUELRate",ParamNames,0),MATCH($B$2,SystemNames,0))</f>
        <v>0.13800000000000001</v>
      </c>
      <c r="AU120" s="14">
        <f>INDEX(SystemParamValues,MATCH("NIEmperUELRate",ParamNames,0),MATCH($B$2,SystemNames,0))</f>
        <v>0.13800000000000001</v>
      </c>
      <c r="AV120" s="14">
        <f>INDEX(SystemParamValues,MATCH("NIEmperUELRate",ParamNames,0),MATCH($B$2,SystemNames,0))</f>
        <v>0.13800000000000001</v>
      </c>
      <c r="AW120" s="14">
        <f>INDEX(SystemParamValues,MATCH("NIEmperMainRate",ParamNames,0),MATCH($B$2,SystemNames,0))</f>
        <v>0.13800000000000001</v>
      </c>
    </row>
    <row r="121" spans="1:49">
      <c r="A121" s="21" t="s">
        <v>264</v>
      </c>
      <c r="B121" s="29">
        <v>0</v>
      </c>
      <c r="C121" s="14">
        <v>0</v>
      </c>
      <c r="D121" s="14">
        <v>0</v>
      </c>
      <c r="E121" s="14">
        <v>0</v>
      </c>
      <c r="F121" s="14">
        <v>0</v>
      </c>
      <c r="G121" s="14">
        <v>0</v>
      </c>
      <c r="H121" s="14">
        <v>0</v>
      </c>
      <c r="I121" s="14">
        <f>INDEX(SystemParamValues,MATCH("TaxCredTaperRate",ParamNames,0),MATCH($B$2,SystemNames,0))</f>
        <v>0.41</v>
      </c>
      <c r="J121" s="14">
        <v>0</v>
      </c>
      <c r="K121" s="14">
        <v>0</v>
      </c>
      <c r="L121" s="14">
        <v>0</v>
      </c>
      <c r="M121" s="14">
        <v>0</v>
      </c>
      <c r="N121" s="14">
        <v>0</v>
      </c>
      <c r="O121" s="14">
        <v>0</v>
      </c>
      <c r="P121" s="14">
        <v>0</v>
      </c>
      <c r="Q121" s="14">
        <f>INDEX(SystemParamValues,MATCH("TaxCredTaperRate",ParamNames,0),MATCH($B$2,SystemNames,0))</f>
        <v>0.41</v>
      </c>
      <c r="R121" s="14">
        <v>0</v>
      </c>
      <c r="S121" s="14">
        <v>0</v>
      </c>
      <c r="T121" s="14">
        <v>0</v>
      </c>
      <c r="U121" s="14">
        <v>0</v>
      </c>
      <c r="V121" s="14">
        <v>0</v>
      </c>
      <c r="W121" s="14">
        <v>0</v>
      </c>
      <c r="X121" s="14">
        <v>0</v>
      </c>
      <c r="Y121" s="14">
        <f>INDEX(SystemParamValues,MATCH("TaxCredTaperRate",ParamNames,0),MATCH($B$2,SystemNames,0))</f>
        <v>0.41</v>
      </c>
      <c r="Z121" s="14">
        <v>0</v>
      </c>
      <c r="AA121" s="14">
        <v>0</v>
      </c>
      <c r="AB121" s="14">
        <v>0</v>
      </c>
      <c r="AC121" s="14">
        <v>0</v>
      </c>
      <c r="AD121" s="14">
        <v>0</v>
      </c>
      <c r="AE121" s="14">
        <v>0</v>
      </c>
      <c r="AF121" s="14">
        <v>0</v>
      </c>
      <c r="AG121" s="14">
        <f>INDEX(SystemParamValues,MATCH("TaxCredTaperRate",ParamNames,0),MATCH($B$2,SystemNames,0))</f>
        <v>0.41</v>
      </c>
      <c r="AH121" s="14">
        <v>0</v>
      </c>
      <c r="AI121" s="14">
        <v>0</v>
      </c>
      <c r="AJ121" s="14">
        <v>0</v>
      </c>
      <c r="AK121" s="14">
        <v>0</v>
      </c>
      <c r="AL121" s="14">
        <v>0</v>
      </c>
      <c r="AM121" s="14">
        <v>0</v>
      </c>
      <c r="AN121" s="14">
        <v>0</v>
      </c>
      <c r="AO121" s="14">
        <f>INDEX(SystemParamValues,MATCH("TaxCredTaperRate",ParamNames,0),MATCH($B$2,SystemNames,0))</f>
        <v>0.41</v>
      </c>
      <c r="AP121" s="14">
        <v>0</v>
      </c>
      <c r="AQ121" s="14">
        <v>0</v>
      </c>
      <c r="AR121" s="14">
        <v>0</v>
      </c>
      <c r="AS121" s="14">
        <v>0</v>
      </c>
      <c r="AT121" s="14">
        <v>0</v>
      </c>
      <c r="AU121" s="14">
        <v>0</v>
      </c>
      <c r="AV121" s="14">
        <v>0</v>
      </c>
      <c r="AW121" s="14">
        <f>INDEX(SystemParamValues,MATCH("TaxCredTaperRate",ParamNames,0),MATCH($B$2,SystemNames,0))</f>
        <v>0.41</v>
      </c>
    </row>
    <row r="122" spans="1:49">
      <c r="A122" s="21" t="s">
        <v>260</v>
      </c>
      <c r="B122" s="30">
        <f t="shared" ref="B122:AW122" si="0">(B118+B119+B120+B121)/(1+B120)</f>
        <v>0</v>
      </c>
      <c r="C122" s="15">
        <f t="shared" si="0"/>
        <v>0.40246045694200355</v>
      </c>
      <c r="D122" s="15">
        <f t="shared" si="0"/>
        <v>0.49033391915641483</v>
      </c>
      <c r="E122" s="15">
        <f t="shared" si="0"/>
        <v>0.58492091388400713</v>
      </c>
      <c r="F122" s="15">
        <f t="shared" si="0"/>
        <v>0.64752196836555376</v>
      </c>
      <c r="G122" s="15">
        <f t="shared" si="0"/>
        <v>0.66608084358523734</v>
      </c>
      <c r="H122" s="15">
        <f t="shared" si="0"/>
        <v>0.53427065026362053</v>
      </c>
      <c r="I122" s="15">
        <f t="shared" si="0"/>
        <v>0.76274165202108968</v>
      </c>
      <c r="J122" s="15">
        <f t="shared" si="0"/>
        <v>0</v>
      </c>
      <c r="K122" s="15">
        <f t="shared" si="0"/>
        <v>0.40246045694200355</v>
      </c>
      <c r="L122" s="15">
        <f t="shared" si="0"/>
        <v>0.49033391915641483</v>
      </c>
      <c r="M122" s="15">
        <f t="shared" si="0"/>
        <v>0.58492091388400713</v>
      </c>
      <c r="N122" s="15">
        <f t="shared" si="0"/>
        <v>0.64752196836555376</v>
      </c>
      <c r="O122" s="15">
        <f t="shared" si="0"/>
        <v>0.66608084358523734</v>
      </c>
      <c r="P122" s="15">
        <f t="shared" si="0"/>
        <v>0.53427065026362053</v>
      </c>
      <c r="Q122" s="15">
        <f t="shared" si="0"/>
        <v>0.76274165202108968</v>
      </c>
      <c r="R122" s="15">
        <f t="shared" si="0"/>
        <v>0</v>
      </c>
      <c r="S122" s="15">
        <f t="shared" si="0"/>
        <v>0.40246045694200355</v>
      </c>
      <c r="T122" s="15">
        <f t="shared" si="0"/>
        <v>0.49033391915641483</v>
      </c>
      <c r="U122" s="15">
        <f t="shared" si="0"/>
        <v>0.58492091388400713</v>
      </c>
      <c r="V122" s="15">
        <f t="shared" si="0"/>
        <v>0.64752196836555376</v>
      </c>
      <c r="W122" s="15">
        <f t="shared" si="0"/>
        <v>0.66608084358523734</v>
      </c>
      <c r="X122" s="15">
        <f t="shared" si="0"/>
        <v>0.53427065026362053</v>
      </c>
      <c r="Y122" s="15">
        <f t="shared" si="0"/>
        <v>0.76274165202108968</v>
      </c>
      <c r="Z122" s="15">
        <f t="shared" si="0"/>
        <v>0</v>
      </c>
      <c r="AA122" s="15">
        <f t="shared" si="0"/>
        <v>0.40246045694200355</v>
      </c>
      <c r="AB122" s="15">
        <f t="shared" si="0"/>
        <v>0.49033391915641483</v>
      </c>
      <c r="AC122" s="15">
        <f t="shared" si="0"/>
        <v>0.58492091388400713</v>
      </c>
      <c r="AD122" s="15">
        <f t="shared" si="0"/>
        <v>0.64752196836555376</v>
      </c>
      <c r="AE122" s="15">
        <f t="shared" si="0"/>
        <v>0.66608084358523734</v>
      </c>
      <c r="AF122" s="15">
        <f t="shared" si="0"/>
        <v>0.53427065026362053</v>
      </c>
      <c r="AG122" s="15">
        <f t="shared" si="0"/>
        <v>0.76274165202108968</v>
      </c>
      <c r="AH122" s="15">
        <f t="shared" si="0"/>
        <v>0</v>
      </c>
      <c r="AI122" s="15">
        <f t="shared" si="0"/>
        <v>0.40246045694200355</v>
      </c>
      <c r="AJ122" s="15">
        <f t="shared" si="0"/>
        <v>0.49033391915641483</v>
      </c>
      <c r="AK122" s="15">
        <f t="shared" si="0"/>
        <v>0.58492091388400713</v>
      </c>
      <c r="AL122" s="15">
        <f t="shared" si="0"/>
        <v>0.64752196836555376</v>
      </c>
      <c r="AM122" s="15">
        <f t="shared" si="0"/>
        <v>0.66608084358523734</v>
      </c>
      <c r="AN122" s="15">
        <f t="shared" si="0"/>
        <v>0.53427065026362053</v>
      </c>
      <c r="AO122" s="15">
        <f t="shared" si="0"/>
        <v>0.76274165202108968</v>
      </c>
      <c r="AP122" s="15">
        <f t="shared" si="0"/>
        <v>0</v>
      </c>
      <c r="AQ122" s="15">
        <f t="shared" si="0"/>
        <v>0.40246045694200355</v>
      </c>
      <c r="AR122" s="15">
        <f t="shared" si="0"/>
        <v>0.49033391915641483</v>
      </c>
      <c r="AS122" s="15">
        <f t="shared" si="0"/>
        <v>0.58492091388400713</v>
      </c>
      <c r="AT122" s="15">
        <f t="shared" si="0"/>
        <v>0.64752196836555376</v>
      </c>
      <c r="AU122" s="15">
        <f t="shared" si="0"/>
        <v>0.66608084358523734</v>
      </c>
      <c r="AV122" s="15">
        <f t="shared" si="0"/>
        <v>0.53427065026362053</v>
      </c>
      <c r="AW122" s="15">
        <f t="shared" si="0"/>
        <v>0.76274165202108968</v>
      </c>
    </row>
    <row r="123" spans="1:49">
      <c r="A123" s="21" t="s">
        <v>10</v>
      </c>
      <c r="B123" s="29">
        <v>0</v>
      </c>
      <c r="C123" s="14">
        <v>0</v>
      </c>
      <c r="D123" s="14">
        <v>0</v>
      </c>
      <c r="E123" s="14">
        <v>0</v>
      </c>
      <c r="F123" s="14">
        <v>0</v>
      </c>
      <c r="G123" s="14">
        <v>0</v>
      </c>
      <c r="H123" s="14">
        <v>0</v>
      </c>
      <c r="I123" s="14">
        <v>0</v>
      </c>
      <c r="J123" s="14">
        <f t="shared" ref="J123:Q123" si="1">INDEX(SystemParamValues,MATCH("BasicRate",ParamNames,0),MATCH($B$2,SystemNames,0))</f>
        <v>0.2</v>
      </c>
      <c r="K123" s="14">
        <f t="shared" si="1"/>
        <v>0.2</v>
      </c>
      <c r="L123" s="14">
        <f t="shared" si="1"/>
        <v>0.2</v>
      </c>
      <c r="M123" s="14">
        <f t="shared" si="1"/>
        <v>0.2</v>
      </c>
      <c r="N123" s="14">
        <f t="shared" si="1"/>
        <v>0.2</v>
      </c>
      <c r="O123" s="14">
        <f t="shared" si="1"/>
        <v>0.2</v>
      </c>
      <c r="P123" s="14">
        <f t="shared" si="1"/>
        <v>0.2</v>
      </c>
      <c r="Q123" s="14">
        <f t="shared" si="1"/>
        <v>0.2</v>
      </c>
      <c r="R123" s="14">
        <f t="shared" ref="R123:Y123" si="2">INDEX(SystemParamValues,MATCH("HigherRate",ParamNames,0),MATCH($B$2,SystemNames,0))</f>
        <v>0.4</v>
      </c>
      <c r="S123" s="14">
        <f t="shared" si="2"/>
        <v>0.4</v>
      </c>
      <c r="T123" s="14">
        <f t="shared" si="2"/>
        <v>0.4</v>
      </c>
      <c r="U123" s="14">
        <f t="shared" si="2"/>
        <v>0.4</v>
      </c>
      <c r="V123" s="14">
        <f t="shared" si="2"/>
        <v>0.4</v>
      </c>
      <c r="W123" s="14">
        <f t="shared" si="2"/>
        <v>0.4</v>
      </c>
      <c r="X123" s="14">
        <f t="shared" si="2"/>
        <v>0.4</v>
      </c>
      <c r="Y123" s="14">
        <f t="shared" si="2"/>
        <v>0.4</v>
      </c>
      <c r="Z123" s="14">
        <f t="shared" ref="Z123:AG123" si="3">INDEX(SystemParamValues,MATCH("MTROnPATaper",ParamNames,0),MATCH($B$2,SystemNames,0))</f>
        <v>0.6</v>
      </c>
      <c r="AA123" s="14">
        <f t="shared" si="3"/>
        <v>0.6</v>
      </c>
      <c r="AB123" s="14">
        <f t="shared" si="3"/>
        <v>0.6</v>
      </c>
      <c r="AC123" s="14">
        <f t="shared" si="3"/>
        <v>0.6</v>
      </c>
      <c r="AD123" s="14">
        <f t="shared" si="3"/>
        <v>0.6</v>
      </c>
      <c r="AE123" s="14">
        <f t="shared" si="3"/>
        <v>0.6</v>
      </c>
      <c r="AF123" s="14">
        <f t="shared" si="3"/>
        <v>0.6</v>
      </c>
      <c r="AG123" s="14">
        <f t="shared" si="3"/>
        <v>0.6</v>
      </c>
      <c r="AH123" s="14">
        <f t="shared" ref="AH123:AO123" si="4">INDEX(SystemParamValues,MATCH("AdditionalRate",ParamNames,0),MATCH($B$2,SystemNames,0))</f>
        <v>0.45</v>
      </c>
      <c r="AI123" s="14">
        <f t="shared" si="4"/>
        <v>0.45</v>
      </c>
      <c r="AJ123" s="14">
        <f t="shared" si="4"/>
        <v>0.45</v>
      </c>
      <c r="AK123" s="14">
        <f t="shared" si="4"/>
        <v>0.45</v>
      </c>
      <c r="AL123" s="14">
        <f t="shared" si="4"/>
        <v>0.45</v>
      </c>
      <c r="AM123" s="14">
        <f t="shared" si="4"/>
        <v>0.45</v>
      </c>
      <c r="AN123" s="14">
        <f t="shared" si="4"/>
        <v>0.45</v>
      </c>
      <c r="AO123" s="14">
        <f t="shared" si="4"/>
        <v>0.45</v>
      </c>
      <c r="AP123" s="14">
        <f t="shared" ref="AP123:AW123" si="5">INDEX(SystemParamValues,MATCH("PensCredTaperRate",ParamNames,0),MATCH($B$2,SystemNames,0))</f>
        <v>0.4</v>
      </c>
      <c r="AQ123" s="14">
        <f t="shared" si="5"/>
        <v>0.4</v>
      </c>
      <c r="AR123" s="14">
        <f t="shared" si="5"/>
        <v>0.4</v>
      </c>
      <c r="AS123" s="14">
        <f t="shared" si="5"/>
        <v>0.4</v>
      </c>
      <c r="AT123" s="14">
        <f t="shared" si="5"/>
        <v>0.4</v>
      </c>
      <c r="AU123" s="14">
        <f t="shared" si="5"/>
        <v>0.4</v>
      </c>
      <c r="AV123" s="14">
        <f t="shared" si="5"/>
        <v>0.4</v>
      </c>
      <c r="AW123" s="14">
        <f t="shared" si="5"/>
        <v>0.4</v>
      </c>
    </row>
    <row r="124" spans="1:49">
      <c r="A124" s="21" t="s">
        <v>251</v>
      </c>
      <c r="B124" s="24">
        <f>1</f>
        <v>1</v>
      </c>
      <c r="C124" s="1">
        <f>1</f>
        <v>1</v>
      </c>
      <c r="D124" s="1">
        <f>1</f>
        <v>1</v>
      </c>
      <c r="E124" s="1">
        <f>1</f>
        <v>1</v>
      </c>
      <c r="F124" s="1">
        <f>1</f>
        <v>1</v>
      </c>
      <c r="G124" s="1">
        <f>1</f>
        <v>1</v>
      </c>
      <c r="H124" s="1">
        <f>1</f>
        <v>1</v>
      </c>
      <c r="I124" s="1">
        <f>1</f>
        <v>1</v>
      </c>
      <c r="J124" s="1">
        <f>1</f>
        <v>1</v>
      </c>
      <c r="K124" s="1">
        <f>1</f>
        <v>1</v>
      </c>
      <c r="L124" s="1">
        <f>1</f>
        <v>1</v>
      </c>
      <c r="M124" s="1">
        <f>1</f>
        <v>1</v>
      </c>
      <c r="N124" s="1">
        <f>1</f>
        <v>1</v>
      </c>
      <c r="O124" s="1">
        <f>1</f>
        <v>1</v>
      </c>
      <c r="P124" s="1">
        <f>1</f>
        <v>1</v>
      </c>
      <c r="Q124" s="1">
        <f>1</f>
        <v>1</v>
      </c>
      <c r="R124" s="1">
        <f>1</f>
        <v>1</v>
      </c>
      <c r="S124" s="1">
        <f>1</f>
        <v>1</v>
      </c>
      <c r="T124" s="1">
        <f>1</f>
        <v>1</v>
      </c>
      <c r="U124" s="1">
        <f>1</f>
        <v>1</v>
      </c>
      <c r="V124" s="1">
        <f>1</f>
        <v>1</v>
      </c>
      <c r="W124" s="1">
        <f>1</f>
        <v>1</v>
      </c>
      <c r="X124" s="1">
        <f>1</f>
        <v>1</v>
      </c>
      <c r="Y124" s="1">
        <f>1</f>
        <v>1</v>
      </c>
      <c r="Z124" s="1">
        <f>1</f>
        <v>1</v>
      </c>
      <c r="AA124" s="1">
        <f>1</f>
        <v>1</v>
      </c>
      <c r="AB124" s="1">
        <f>1</f>
        <v>1</v>
      </c>
      <c r="AC124" s="1">
        <f>1</f>
        <v>1</v>
      </c>
      <c r="AD124" s="1">
        <f>1</f>
        <v>1</v>
      </c>
      <c r="AE124" s="1">
        <f>1</f>
        <v>1</v>
      </c>
      <c r="AF124" s="1">
        <f>1</f>
        <v>1</v>
      </c>
      <c r="AG124" s="1">
        <f>1</f>
        <v>1</v>
      </c>
      <c r="AH124" s="1">
        <f>1</f>
        <v>1</v>
      </c>
      <c r="AI124" s="1">
        <f>1</f>
        <v>1</v>
      </c>
      <c r="AJ124" s="1">
        <f>1</f>
        <v>1</v>
      </c>
      <c r="AK124" s="1">
        <f>1</f>
        <v>1</v>
      </c>
      <c r="AL124" s="1">
        <f>1</f>
        <v>1</v>
      </c>
      <c r="AM124" s="1">
        <f>1</f>
        <v>1</v>
      </c>
      <c r="AN124" s="1">
        <f>1</f>
        <v>1</v>
      </c>
      <c r="AO124" s="1">
        <f>1</f>
        <v>1</v>
      </c>
      <c r="AP124" s="1">
        <f>1</f>
        <v>1</v>
      </c>
      <c r="AQ124" s="1">
        <f>1</f>
        <v>1</v>
      </c>
      <c r="AR124" s="1">
        <f>1</f>
        <v>1</v>
      </c>
      <c r="AS124" s="1">
        <f>1</f>
        <v>1</v>
      </c>
      <c r="AT124" s="1">
        <f>1</f>
        <v>1</v>
      </c>
      <c r="AU124" s="1">
        <f>1</f>
        <v>1</v>
      </c>
      <c r="AV124" s="1">
        <f>1</f>
        <v>1</v>
      </c>
      <c r="AW124" s="1">
        <f>1</f>
        <v>1</v>
      </c>
    </row>
    <row r="125" spans="1:49">
      <c r="A125" s="21" t="s">
        <v>250</v>
      </c>
      <c r="B125" s="24">
        <f t="shared" ref="B125:AW125" si="6">((1+$B$3)*(1+$B$4))-1</f>
        <v>5.0599999999999978E-2</v>
      </c>
      <c r="C125" s="1">
        <f t="shared" si="6"/>
        <v>5.0599999999999978E-2</v>
      </c>
      <c r="D125" s="1">
        <f t="shared" si="6"/>
        <v>5.0599999999999978E-2</v>
      </c>
      <c r="E125" s="1">
        <f t="shared" si="6"/>
        <v>5.0599999999999978E-2</v>
      </c>
      <c r="F125" s="1">
        <f t="shared" si="6"/>
        <v>5.0599999999999978E-2</v>
      </c>
      <c r="G125" s="1">
        <f t="shared" si="6"/>
        <v>5.0599999999999978E-2</v>
      </c>
      <c r="H125" s="1">
        <f t="shared" si="6"/>
        <v>5.0599999999999978E-2</v>
      </c>
      <c r="I125" s="1">
        <f t="shared" si="6"/>
        <v>5.0599999999999978E-2</v>
      </c>
      <c r="J125" s="1">
        <f t="shared" si="6"/>
        <v>5.0599999999999978E-2</v>
      </c>
      <c r="K125" s="1">
        <f t="shared" si="6"/>
        <v>5.0599999999999978E-2</v>
      </c>
      <c r="L125" s="1">
        <f t="shared" si="6"/>
        <v>5.0599999999999978E-2</v>
      </c>
      <c r="M125" s="1">
        <f t="shared" si="6"/>
        <v>5.0599999999999978E-2</v>
      </c>
      <c r="N125" s="1">
        <f t="shared" si="6"/>
        <v>5.0599999999999978E-2</v>
      </c>
      <c r="O125" s="1">
        <f t="shared" si="6"/>
        <v>5.0599999999999978E-2</v>
      </c>
      <c r="P125" s="1">
        <f t="shared" si="6"/>
        <v>5.0599999999999978E-2</v>
      </c>
      <c r="Q125" s="1">
        <f t="shared" si="6"/>
        <v>5.0599999999999978E-2</v>
      </c>
      <c r="R125" s="1">
        <f t="shared" si="6"/>
        <v>5.0599999999999978E-2</v>
      </c>
      <c r="S125" s="1">
        <f t="shared" si="6"/>
        <v>5.0599999999999978E-2</v>
      </c>
      <c r="T125" s="1">
        <f t="shared" si="6"/>
        <v>5.0599999999999978E-2</v>
      </c>
      <c r="U125" s="1">
        <f t="shared" si="6"/>
        <v>5.0599999999999978E-2</v>
      </c>
      <c r="V125" s="1">
        <f t="shared" si="6"/>
        <v>5.0599999999999978E-2</v>
      </c>
      <c r="W125" s="1">
        <f t="shared" si="6"/>
        <v>5.0599999999999978E-2</v>
      </c>
      <c r="X125" s="1">
        <f t="shared" si="6"/>
        <v>5.0599999999999978E-2</v>
      </c>
      <c r="Y125" s="1">
        <f t="shared" si="6"/>
        <v>5.0599999999999978E-2</v>
      </c>
      <c r="Z125" s="1">
        <f t="shared" si="6"/>
        <v>5.0599999999999978E-2</v>
      </c>
      <c r="AA125" s="1">
        <f t="shared" si="6"/>
        <v>5.0599999999999978E-2</v>
      </c>
      <c r="AB125" s="1">
        <f t="shared" si="6"/>
        <v>5.0599999999999978E-2</v>
      </c>
      <c r="AC125" s="1">
        <f t="shared" si="6"/>
        <v>5.0599999999999978E-2</v>
      </c>
      <c r="AD125" s="1">
        <f t="shared" si="6"/>
        <v>5.0599999999999978E-2</v>
      </c>
      <c r="AE125" s="1">
        <f t="shared" si="6"/>
        <v>5.0599999999999978E-2</v>
      </c>
      <c r="AF125" s="1">
        <f t="shared" si="6"/>
        <v>5.0599999999999978E-2</v>
      </c>
      <c r="AG125" s="1">
        <f t="shared" si="6"/>
        <v>5.0599999999999978E-2</v>
      </c>
      <c r="AH125" s="1">
        <f t="shared" si="6"/>
        <v>5.0599999999999978E-2</v>
      </c>
      <c r="AI125" s="1">
        <f t="shared" si="6"/>
        <v>5.0599999999999978E-2</v>
      </c>
      <c r="AJ125" s="1">
        <f t="shared" si="6"/>
        <v>5.0599999999999978E-2</v>
      </c>
      <c r="AK125" s="1">
        <f t="shared" si="6"/>
        <v>5.0599999999999978E-2</v>
      </c>
      <c r="AL125" s="1">
        <f t="shared" si="6"/>
        <v>5.0599999999999978E-2</v>
      </c>
      <c r="AM125" s="1">
        <f t="shared" si="6"/>
        <v>5.0599999999999978E-2</v>
      </c>
      <c r="AN125" s="1">
        <f t="shared" si="6"/>
        <v>5.0599999999999978E-2</v>
      </c>
      <c r="AO125" s="1">
        <f t="shared" si="6"/>
        <v>5.0599999999999978E-2</v>
      </c>
      <c r="AP125" s="1">
        <f t="shared" si="6"/>
        <v>5.0599999999999978E-2</v>
      </c>
      <c r="AQ125" s="1">
        <f t="shared" si="6"/>
        <v>5.0599999999999978E-2</v>
      </c>
      <c r="AR125" s="1">
        <f t="shared" si="6"/>
        <v>5.0599999999999978E-2</v>
      </c>
      <c r="AS125" s="1">
        <f t="shared" si="6"/>
        <v>5.0599999999999978E-2</v>
      </c>
      <c r="AT125" s="1">
        <f t="shared" si="6"/>
        <v>5.0599999999999978E-2</v>
      </c>
      <c r="AU125" s="1">
        <f t="shared" si="6"/>
        <v>5.0599999999999978E-2</v>
      </c>
      <c r="AV125" s="1">
        <f t="shared" si="6"/>
        <v>5.0599999999999978E-2</v>
      </c>
      <c r="AW125" s="1">
        <f t="shared" si="6"/>
        <v>5.0599999999999978E-2</v>
      </c>
    </row>
    <row r="126" spans="1:49">
      <c r="A126" s="21" t="s">
        <v>254</v>
      </c>
      <c r="B126" s="24">
        <f t="shared" ref="B126:AW126" si="7">B124*((1+B125)^$B$13)</f>
        <v>1.0506</v>
      </c>
      <c r="C126" s="1">
        <f t="shared" si="7"/>
        <v>1.0506</v>
      </c>
      <c r="D126" s="1">
        <f t="shared" si="7"/>
        <v>1.0506</v>
      </c>
      <c r="E126" s="1">
        <f t="shared" si="7"/>
        <v>1.0506</v>
      </c>
      <c r="F126" s="1">
        <f t="shared" si="7"/>
        <v>1.0506</v>
      </c>
      <c r="G126" s="1">
        <f t="shared" si="7"/>
        <v>1.0506</v>
      </c>
      <c r="H126" s="1">
        <f t="shared" si="7"/>
        <v>1.0506</v>
      </c>
      <c r="I126" s="1">
        <f t="shared" si="7"/>
        <v>1.0506</v>
      </c>
      <c r="J126" s="1">
        <f t="shared" si="7"/>
        <v>1.0506</v>
      </c>
      <c r="K126" s="1">
        <f t="shared" si="7"/>
        <v>1.0506</v>
      </c>
      <c r="L126" s="1">
        <f t="shared" si="7"/>
        <v>1.0506</v>
      </c>
      <c r="M126" s="1">
        <f t="shared" si="7"/>
        <v>1.0506</v>
      </c>
      <c r="N126" s="1">
        <f t="shared" si="7"/>
        <v>1.0506</v>
      </c>
      <c r="O126" s="1">
        <f t="shared" si="7"/>
        <v>1.0506</v>
      </c>
      <c r="P126" s="1">
        <f t="shared" si="7"/>
        <v>1.0506</v>
      </c>
      <c r="Q126" s="1">
        <f t="shared" si="7"/>
        <v>1.0506</v>
      </c>
      <c r="R126" s="1">
        <f t="shared" si="7"/>
        <v>1.0506</v>
      </c>
      <c r="S126" s="1">
        <f t="shared" si="7"/>
        <v>1.0506</v>
      </c>
      <c r="T126" s="1">
        <f t="shared" si="7"/>
        <v>1.0506</v>
      </c>
      <c r="U126" s="1">
        <f t="shared" si="7"/>
        <v>1.0506</v>
      </c>
      <c r="V126" s="1">
        <f t="shared" si="7"/>
        <v>1.0506</v>
      </c>
      <c r="W126" s="1">
        <f t="shared" si="7"/>
        <v>1.0506</v>
      </c>
      <c r="X126" s="1">
        <f t="shared" si="7"/>
        <v>1.0506</v>
      </c>
      <c r="Y126" s="1">
        <f t="shared" si="7"/>
        <v>1.0506</v>
      </c>
      <c r="Z126" s="1">
        <f t="shared" si="7"/>
        <v>1.0506</v>
      </c>
      <c r="AA126" s="1">
        <f t="shared" si="7"/>
        <v>1.0506</v>
      </c>
      <c r="AB126" s="1">
        <f t="shared" si="7"/>
        <v>1.0506</v>
      </c>
      <c r="AC126" s="1">
        <f t="shared" si="7"/>
        <v>1.0506</v>
      </c>
      <c r="AD126" s="1">
        <f t="shared" si="7"/>
        <v>1.0506</v>
      </c>
      <c r="AE126" s="1">
        <f t="shared" si="7"/>
        <v>1.0506</v>
      </c>
      <c r="AF126" s="1">
        <f t="shared" si="7"/>
        <v>1.0506</v>
      </c>
      <c r="AG126" s="1">
        <f t="shared" si="7"/>
        <v>1.0506</v>
      </c>
      <c r="AH126" s="1">
        <f t="shared" si="7"/>
        <v>1.0506</v>
      </c>
      <c r="AI126" s="1">
        <f t="shared" si="7"/>
        <v>1.0506</v>
      </c>
      <c r="AJ126" s="1">
        <f t="shared" si="7"/>
        <v>1.0506</v>
      </c>
      <c r="AK126" s="1">
        <f t="shared" si="7"/>
        <v>1.0506</v>
      </c>
      <c r="AL126" s="1">
        <f t="shared" si="7"/>
        <v>1.0506</v>
      </c>
      <c r="AM126" s="1">
        <f t="shared" si="7"/>
        <v>1.0506</v>
      </c>
      <c r="AN126" s="1">
        <f t="shared" si="7"/>
        <v>1.0506</v>
      </c>
      <c r="AO126" s="1">
        <f t="shared" si="7"/>
        <v>1.0506</v>
      </c>
      <c r="AP126" s="1">
        <f t="shared" si="7"/>
        <v>1.0506</v>
      </c>
      <c r="AQ126" s="1">
        <f t="shared" si="7"/>
        <v>1.0506</v>
      </c>
      <c r="AR126" s="1">
        <f t="shared" si="7"/>
        <v>1.0506</v>
      </c>
      <c r="AS126" s="1">
        <f t="shared" si="7"/>
        <v>1.0506</v>
      </c>
      <c r="AT126" s="1">
        <f t="shared" si="7"/>
        <v>1.0506</v>
      </c>
      <c r="AU126" s="1">
        <f t="shared" si="7"/>
        <v>1.0506</v>
      </c>
      <c r="AV126" s="1">
        <f t="shared" si="7"/>
        <v>1.0506</v>
      </c>
      <c r="AW126" s="1">
        <f t="shared" si="7"/>
        <v>1.0506</v>
      </c>
    </row>
    <row r="127" spans="1:49">
      <c r="A127" s="21" t="s">
        <v>258</v>
      </c>
      <c r="B127" s="24">
        <f t="shared" ref="B127:AW127" si="8">B126</f>
        <v>1.0506</v>
      </c>
      <c r="C127" s="1">
        <f t="shared" si="8"/>
        <v>1.0506</v>
      </c>
      <c r="D127" s="1">
        <f t="shared" si="8"/>
        <v>1.0506</v>
      </c>
      <c r="E127" s="1">
        <f t="shared" si="8"/>
        <v>1.0506</v>
      </c>
      <c r="F127" s="1">
        <f t="shared" si="8"/>
        <v>1.0506</v>
      </c>
      <c r="G127" s="1">
        <f t="shared" si="8"/>
        <v>1.0506</v>
      </c>
      <c r="H127" s="1">
        <f t="shared" si="8"/>
        <v>1.0506</v>
      </c>
      <c r="I127" s="1">
        <f t="shared" si="8"/>
        <v>1.0506</v>
      </c>
      <c r="J127" s="1">
        <f t="shared" si="8"/>
        <v>1.0506</v>
      </c>
      <c r="K127" s="1">
        <f t="shared" si="8"/>
        <v>1.0506</v>
      </c>
      <c r="L127" s="1">
        <f t="shared" si="8"/>
        <v>1.0506</v>
      </c>
      <c r="M127" s="1">
        <f t="shared" si="8"/>
        <v>1.0506</v>
      </c>
      <c r="N127" s="1">
        <f t="shared" si="8"/>
        <v>1.0506</v>
      </c>
      <c r="O127" s="1">
        <f t="shared" si="8"/>
        <v>1.0506</v>
      </c>
      <c r="P127" s="1">
        <f t="shared" si="8"/>
        <v>1.0506</v>
      </c>
      <c r="Q127" s="1">
        <f t="shared" si="8"/>
        <v>1.0506</v>
      </c>
      <c r="R127" s="1">
        <f t="shared" si="8"/>
        <v>1.0506</v>
      </c>
      <c r="S127" s="1">
        <f t="shared" si="8"/>
        <v>1.0506</v>
      </c>
      <c r="T127" s="1">
        <f t="shared" si="8"/>
        <v>1.0506</v>
      </c>
      <c r="U127" s="1">
        <f t="shared" si="8"/>
        <v>1.0506</v>
      </c>
      <c r="V127" s="1">
        <f t="shared" si="8"/>
        <v>1.0506</v>
      </c>
      <c r="W127" s="1">
        <f t="shared" si="8"/>
        <v>1.0506</v>
      </c>
      <c r="X127" s="1">
        <f t="shared" si="8"/>
        <v>1.0506</v>
      </c>
      <c r="Y127" s="1">
        <f t="shared" si="8"/>
        <v>1.0506</v>
      </c>
      <c r="Z127" s="1">
        <f t="shared" si="8"/>
        <v>1.0506</v>
      </c>
      <c r="AA127" s="1">
        <f t="shared" si="8"/>
        <v>1.0506</v>
      </c>
      <c r="AB127" s="1">
        <f t="shared" si="8"/>
        <v>1.0506</v>
      </c>
      <c r="AC127" s="1">
        <f t="shared" si="8"/>
        <v>1.0506</v>
      </c>
      <c r="AD127" s="1">
        <f t="shared" si="8"/>
        <v>1.0506</v>
      </c>
      <c r="AE127" s="1">
        <f t="shared" si="8"/>
        <v>1.0506</v>
      </c>
      <c r="AF127" s="1">
        <f t="shared" si="8"/>
        <v>1.0506</v>
      </c>
      <c r="AG127" s="1">
        <f t="shared" si="8"/>
        <v>1.0506</v>
      </c>
      <c r="AH127" s="1">
        <f t="shared" si="8"/>
        <v>1.0506</v>
      </c>
      <c r="AI127" s="1">
        <f t="shared" si="8"/>
        <v>1.0506</v>
      </c>
      <c r="AJ127" s="1">
        <f t="shared" si="8"/>
        <v>1.0506</v>
      </c>
      <c r="AK127" s="1">
        <f t="shared" si="8"/>
        <v>1.0506</v>
      </c>
      <c r="AL127" s="1">
        <f t="shared" si="8"/>
        <v>1.0506</v>
      </c>
      <c r="AM127" s="1">
        <f t="shared" si="8"/>
        <v>1.0506</v>
      </c>
      <c r="AN127" s="1">
        <f t="shared" si="8"/>
        <v>1.0506</v>
      </c>
      <c r="AO127" s="1">
        <f t="shared" si="8"/>
        <v>1.0506</v>
      </c>
      <c r="AP127" s="1">
        <f t="shared" si="8"/>
        <v>1.0506</v>
      </c>
      <c r="AQ127" s="1">
        <f t="shared" si="8"/>
        <v>1.0506</v>
      </c>
      <c r="AR127" s="1">
        <f t="shared" si="8"/>
        <v>1.0506</v>
      </c>
      <c r="AS127" s="1">
        <f t="shared" si="8"/>
        <v>1.0506</v>
      </c>
      <c r="AT127" s="1">
        <f t="shared" si="8"/>
        <v>1.0506</v>
      </c>
      <c r="AU127" s="1">
        <f t="shared" si="8"/>
        <v>1.0506</v>
      </c>
      <c r="AV127" s="1">
        <f t="shared" si="8"/>
        <v>1.0506</v>
      </c>
      <c r="AW127" s="1">
        <f t="shared" si="8"/>
        <v>1.0506</v>
      </c>
    </row>
    <row r="128" spans="1:49">
      <c r="A128" s="21" t="s">
        <v>253</v>
      </c>
      <c r="B128" s="24">
        <f t="shared" ref="B128:AW128" si="9">1/(1-B122)</f>
        <v>1</v>
      </c>
      <c r="C128" s="1">
        <f t="shared" si="9"/>
        <v>1.6735294117647062</v>
      </c>
      <c r="D128" s="1">
        <f t="shared" si="9"/>
        <v>1.9620689655172419</v>
      </c>
      <c r="E128" s="1">
        <f t="shared" si="9"/>
        <v>2.4091794394106194</v>
      </c>
      <c r="F128" s="1">
        <f t="shared" si="9"/>
        <v>2.8370562425209425</v>
      </c>
      <c r="G128" s="1">
        <f t="shared" si="9"/>
        <v>2.9947368421052638</v>
      </c>
      <c r="H128" s="1">
        <f t="shared" si="9"/>
        <v>2.1471698113207554</v>
      </c>
      <c r="I128" s="1">
        <f t="shared" si="9"/>
        <v>4.2148148148148152</v>
      </c>
      <c r="J128" s="1">
        <f t="shared" si="9"/>
        <v>1</v>
      </c>
      <c r="K128" s="1">
        <f t="shared" si="9"/>
        <v>1.6735294117647062</v>
      </c>
      <c r="L128" s="1">
        <f t="shared" si="9"/>
        <v>1.9620689655172419</v>
      </c>
      <c r="M128" s="1">
        <f t="shared" si="9"/>
        <v>2.4091794394106194</v>
      </c>
      <c r="N128" s="1">
        <f t="shared" si="9"/>
        <v>2.8370562425209425</v>
      </c>
      <c r="O128" s="1">
        <f t="shared" si="9"/>
        <v>2.9947368421052638</v>
      </c>
      <c r="P128" s="1">
        <f t="shared" si="9"/>
        <v>2.1471698113207554</v>
      </c>
      <c r="Q128" s="1">
        <f t="shared" si="9"/>
        <v>4.2148148148148152</v>
      </c>
      <c r="R128" s="1">
        <f t="shared" si="9"/>
        <v>1</v>
      </c>
      <c r="S128" s="1">
        <f t="shared" si="9"/>
        <v>1.6735294117647062</v>
      </c>
      <c r="T128" s="1">
        <f t="shared" si="9"/>
        <v>1.9620689655172419</v>
      </c>
      <c r="U128" s="1">
        <f t="shared" si="9"/>
        <v>2.4091794394106194</v>
      </c>
      <c r="V128" s="1">
        <f t="shared" si="9"/>
        <v>2.8370562425209425</v>
      </c>
      <c r="W128" s="1">
        <f t="shared" si="9"/>
        <v>2.9947368421052638</v>
      </c>
      <c r="X128" s="1">
        <f t="shared" si="9"/>
        <v>2.1471698113207554</v>
      </c>
      <c r="Y128" s="1">
        <f t="shared" si="9"/>
        <v>4.2148148148148152</v>
      </c>
      <c r="Z128" s="1">
        <f t="shared" si="9"/>
        <v>1</v>
      </c>
      <c r="AA128" s="1">
        <f t="shared" si="9"/>
        <v>1.6735294117647062</v>
      </c>
      <c r="AB128" s="1">
        <f t="shared" si="9"/>
        <v>1.9620689655172419</v>
      </c>
      <c r="AC128" s="1">
        <f t="shared" si="9"/>
        <v>2.4091794394106194</v>
      </c>
      <c r="AD128" s="1">
        <f t="shared" si="9"/>
        <v>2.8370562425209425</v>
      </c>
      <c r="AE128" s="1">
        <f t="shared" si="9"/>
        <v>2.9947368421052638</v>
      </c>
      <c r="AF128" s="1">
        <f t="shared" si="9"/>
        <v>2.1471698113207554</v>
      </c>
      <c r="AG128" s="1">
        <f t="shared" si="9"/>
        <v>4.2148148148148152</v>
      </c>
      <c r="AH128" s="1">
        <f t="shared" si="9"/>
        <v>1</v>
      </c>
      <c r="AI128" s="1">
        <f t="shared" si="9"/>
        <v>1.6735294117647062</v>
      </c>
      <c r="AJ128" s="1">
        <f t="shared" si="9"/>
        <v>1.9620689655172419</v>
      </c>
      <c r="AK128" s="1">
        <f t="shared" si="9"/>
        <v>2.4091794394106194</v>
      </c>
      <c r="AL128" s="1">
        <f t="shared" si="9"/>
        <v>2.8370562425209425</v>
      </c>
      <c r="AM128" s="1">
        <f t="shared" si="9"/>
        <v>2.9947368421052638</v>
      </c>
      <c r="AN128" s="1">
        <f t="shared" si="9"/>
        <v>2.1471698113207554</v>
      </c>
      <c r="AO128" s="1">
        <f t="shared" si="9"/>
        <v>4.2148148148148152</v>
      </c>
      <c r="AP128" s="1">
        <f t="shared" si="9"/>
        <v>1</v>
      </c>
      <c r="AQ128" s="1">
        <f t="shared" si="9"/>
        <v>1.6735294117647062</v>
      </c>
      <c r="AR128" s="1">
        <f t="shared" si="9"/>
        <v>1.9620689655172419</v>
      </c>
      <c r="AS128" s="1">
        <f t="shared" si="9"/>
        <v>2.4091794394106194</v>
      </c>
      <c r="AT128" s="1">
        <f t="shared" si="9"/>
        <v>2.8370562425209425</v>
      </c>
      <c r="AU128" s="1">
        <f t="shared" si="9"/>
        <v>2.9947368421052638</v>
      </c>
      <c r="AV128" s="1">
        <f t="shared" si="9"/>
        <v>2.1471698113207554</v>
      </c>
      <c r="AW128" s="1">
        <f t="shared" si="9"/>
        <v>4.2148148148148152</v>
      </c>
    </row>
    <row r="129" spans="1:49">
      <c r="A129" s="21" t="s">
        <v>11</v>
      </c>
      <c r="B129" s="24">
        <f t="shared" ref="B129:AW129" si="10">((1+$B$3)*(1+$B$4))-1</f>
        <v>5.0599999999999978E-2</v>
      </c>
      <c r="C129" s="1">
        <f t="shared" si="10"/>
        <v>5.0599999999999978E-2</v>
      </c>
      <c r="D129" s="1">
        <f t="shared" si="10"/>
        <v>5.0599999999999978E-2</v>
      </c>
      <c r="E129" s="1">
        <f t="shared" si="10"/>
        <v>5.0599999999999978E-2</v>
      </c>
      <c r="F129" s="1">
        <f t="shared" si="10"/>
        <v>5.0599999999999978E-2</v>
      </c>
      <c r="G129" s="1">
        <f t="shared" si="10"/>
        <v>5.0599999999999978E-2</v>
      </c>
      <c r="H129" s="1">
        <f t="shared" si="10"/>
        <v>5.0599999999999978E-2</v>
      </c>
      <c r="I129" s="1">
        <f t="shared" si="10"/>
        <v>5.0599999999999978E-2</v>
      </c>
      <c r="J129" s="1">
        <f t="shared" si="10"/>
        <v>5.0599999999999978E-2</v>
      </c>
      <c r="K129" s="1">
        <f t="shared" si="10"/>
        <v>5.0599999999999978E-2</v>
      </c>
      <c r="L129" s="1">
        <f t="shared" si="10"/>
        <v>5.0599999999999978E-2</v>
      </c>
      <c r="M129" s="1">
        <f t="shared" si="10"/>
        <v>5.0599999999999978E-2</v>
      </c>
      <c r="N129" s="1">
        <f t="shared" si="10"/>
        <v>5.0599999999999978E-2</v>
      </c>
      <c r="O129" s="1">
        <f t="shared" si="10"/>
        <v>5.0599999999999978E-2</v>
      </c>
      <c r="P129" s="1">
        <f t="shared" si="10"/>
        <v>5.0599999999999978E-2</v>
      </c>
      <c r="Q129" s="1">
        <f t="shared" si="10"/>
        <v>5.0599999999999978E-2</v>
      </c>
      <c r="R129" s="1">
        <f t="shared" si="10"/>
        <v>5.0599999999999978E-2</v>
      </c>
      <c r="S129" s="1">
        <f t="shared" si="10"/>
        <v>5.0599999999999978E-2</v>
      </c>
      <c r="T129" s="1">
        <f t="shared" si="10"/>
        <v>5.0599999999999978E-2</v>
      </c>
      <c r="U129" s="1">
        <f t="shared" si="10"/>
        <v>5.0599999999999978E-2</v>
      </c>
      <c r="V129" s="1">
        <f t="shared" si="10"/>
        <v>5.0599999999999978E-2</v>
      </c>
      <c r="W129" s="1">
        <f t="shared" si="10"/>
        <v>5.0599999999999978E-2</v>
      </c>
      <c r="X129" s="1">
        <f t="shared" si="10"/>
        <v>5.0599999999999978E-2</v>
      </c>
      <c r="Y129" s="1">
        <f t="shared" si="10"/>
        <v>5.0599999999999978E-2</v>
      </c>
      <c r="Z129" s="1">
        <f t="shared" si="10"/>
        <v>5.0599999999999978E-2</v>
      </c>
      <c r="AA129" s="1">
        <f t="shared" si="10"/>
        <v>5.0599999999999978E-2</v>
      </c>
      <c r="AB129" s="1">
        <f t="shared" si="10"/>
        <v>5.0599999999999978E-2</v>
      </c>
      <c r="AC129" s="1">
        <f t="shared" si="10"/>
        <v>5.0599999999999978E-2</v>
      </c>
      <c r="AD129" s="1">
        <f t="shared" si="10"/>
        <v>5.0599999999999978E-2</v>
      </c>
      <c r="AE129" s="1">
        <f t="shared" si="10"/>
        <v>5.0599999999999978E-2</v>
      </c>
      <c r="AF129" s="1">
        <f t="shared" si="10"/>
        <v>5.0599999999999978E-2</v>
      </c>
      <c r="AG129" s="1">
        <f t="shared" si="10"/>
        <v>5.0599999999999978E-2</v>
      </c>
      <c r="AH129" s="1">
        <f t="shared" si="10"/>
        <v>5.0599999999999978E-2</v>
      </c>
      <c r="AI129" s="1">
        <f t="shared" si="10"/>
        <v>5.0599999999999978E-2</v>
      </c>
      <c r="AJ129" s="1">
        <f t="shared" si="10"/>
        <v>5.0599999999999978E-2</v>
      </c>
      <c r="AK129" s="1">
        <f t="shared" si="10"/>
        <v>5.0599999999999978E-2</v>
      </c>
      <c r="AL129" s="1">
        <f t="shared" si="10"/>
        <v>5.0599999999999978E-2</v>
      </c>
      <c r="AM129" s="1">
        <f t="shared" si="10"/>
        <v>5.0599999999999978E-2</v>
      </c>
      <c r="AN129" s="1">
        <f t="shared" si="10"/>
        <v>5.0599999999999978E-2</v>
      </c>
      <c r="AO129" s="1">
        <f t="shared" si="10"/>
        <v>5.0599999999999978E-2</v>
      </c>
      <c r="AP129" s="1">
        <f t="shared" si="10"/>
        <v>5.0599999999999978E-2</v>
      </c>
      <c r="AQ129" s="1">
        <f t="shared" si="10"/>
        <v>5.0599999999999978E-2</v>
      </c>
      <c r="AR129" s="1">
        <f t="shared" si="10"/>
        <v>5.0599999999999978E-2</v>
      </c>
      <c r="AS129" s="1">
        <f t="shared" si="10"/>
        <v>5.0599999999999978E-2</v>
      </c>
      <c r="AT129" s="1">
        <f t="shared" si="10"/>
        <v>5.0599999999999978E-2</v>
      </c>
      <c r="AU129" s="1">
        <f t="shared" si="10"/>
        <v>5.0599999999999978E-2</v>
      </c>
      <c r="AV129" s="1">
        <f t="shared" si="10"/>
        <v>5.0599999999999978E-2</v>
      </c>
      <c r="AW129" s="1">
        <f t="shared" si="10"/>
        <v>5.0599999999999978E-2</v>
      </c>
    </row>
    <row r="130" spans="1:49">
      <c r="A130" s="21" t="s">
        <v>255</v>
      </c>
      <c r="B130" s="24">
        <f t="shared" ref="B130:AW130" si="11">B128*((1+B129)^($B$13))</f>
        <v>1.0506</v>
      </c>
      <c r="C130" s="1">
        <f t="shared" si="11"/>
        <v>1.7582100000000003</v>
      </c>
      <c r="D130" s="1">
        <f t="shared" si="11"/>
        <v>2.0613496551724144</v>
      </c>
      <c r="E130" s="1">
        <f t="shared" si="11"/>
        <v>2.5310839190447969</v>
      </c>
      <c r="F130" s="1">
        <f t="shared" si="11"/>
        <v>2.980611288392502</v>
      </c>
      <c r="G130" s="1">
        <f t="shared" si="11"/>
        <v>3.14627052631579</v>
      </c>
      <c r="H130" s="1">
        <f t="shared" si="11"/>
        <v>2.2558166037735856</v>
      </c>
      <c r="I130" s="1">
        <f t="shared" si="11"/>
        <v>4.4280844444444449</v>
      </c>
      <c r="J130" s="1">
        <f t="shared" si="11"/>
        <v>1.0506</v>
      </c>
      <c r="K130" s="1">
        <f t="shared" si="11"/>
        <v>1.7582100000000003</v>
      </c>
      <c r="L130" s="1">
        <f t="shared" si="11"/>
        <v>2.0613496551724144</v>
      </c>
      <c r="M130" s="1">
        <f t="shared" si="11"/>
        <v>2.5310839190447969</v>
      </c>
      <c r="N130" s="1">
        <f t="shared" si="11"/>
        <v>2.980611288392502</v>
      </c>
      <c r="O130" s="1">
        <f t="shared" si="11"/>
        <v>3.14627052631579</v>
      </c>
      <c r="P130" s="1">
        <f t="shared" si="11"/>
        <v>2.2558166037735856</v>
      </c>
      <c r="Q130" s="1">
        <f t="shared" si="11"/>
        <v>4.4280844444444449</v>
      </c>
      <c r="R130" s="1">
        <f t="shared" si="11"/>
        <v>1.0506</v>
      </c>
      <c r="S130" s="1">
        <f t="shared" si="11"/>
        <v>1.7582100000000003</v>
      </c>
      <c r="T130" s="1">
        <f t="shared" si="11"/>
        <v>2.0613496551724144</v>
      </c>
      <c r="U130" s="1">
        <f t="shared" si="11"/>
        <v>2.5310839190447969</v>
      </c>
      <c r="V130" s="1">
        <f t="shared" si="11"/>
        <v>2.980611288392502</v>
      </c>
      <c r="W130" s="1">
        <f t="shared" si="11"/>
        <v>3.14627052631579</v>
      </c>
      <c r="X130" s="1">
        <f t="shared" si="11"/>
        <v>2.2558166037735856</v>
      </c>
      <c r="Y130" s="1">
        <f t="shared" si="11"/>
        <v>4.4280844444444449</v>
      </c>
      <c r="Z130" s="1">
        <f t="shared" si="11"/>
        <v>1.0506</v>
      </c>
      <c r="AA130" s="1">
        <f t="shared" si="11"/>
        <v>1.7582100000000003</v>
      </c>
      <c r="AB130" s="1">
        <f t="shared" si="11"/>
        <v>2.0613496551724144</v>
      </c>
      <c r="AC130" s="1">
        <f t="shared" si="11"/>
        <v>2.5310839190447969</v>
      </c>
      <c r="AD130" s="1">
        <f t="shared" si="11"/>
        <v>2.980611288392502</v>
      </c>
      <c r="AE130" s="1">
        <f t="shared" si="11"/>
        <v>3.14627052631579</v>
      </c>
      <c r="AF130" s="1">
        <f t="shared" si="11"/>
        <v>2.2558166037735856</v>
      </c>
      <c r="AG130" s="1">
        <f t="shared" si="11"/>
        <v>4.4280844444444449</v>
      </c>
      <c r="AH130" s="1">
        <f t="shared" si="11"/>
        <v>1.0506</v>
      </c>
      <c r="AI130" s="1">
        <f t="shared" si="11"/>
        <v>1.7582100000000003</v>
      </c>
      <c r="AJ130" s="1">
        <f t="shared" si="11"/>
        <v>2.0613496551724144</v>
      </c>
      <c r="AK130" s="1">
        <f t="shared" si="11"/>
        <v>2.5310839190447969</v>
      </c>
      <c r="AL130" s="1">
        <f t="shared" si="11"/>
        <v>2.980611288392502</v>
      </c>
      <c r="AM130" s="1">
        <f t="shared" si="11"/>
        <v>3.14627052631579</v>
      </c>
      <c r="AN130" s="1">
        <f t="shared" si="11"/>
        <v>2.2558166037735856</v>
      </c>
      <c r="AO130" s="1">
        <f t="shared" si="11"/>
        <v>4.4280844444444449</v>
      </c>
      <c r="AP130" s="1">
        <f t="shared" si="11"/>
        <v>1.0506</v>
      </c>
      <c r="AQ130" s="1">
        <f t="shared" si="11"/>
        <v>1.7582100000000003</v>
      </c>
      <c r="AR130" s="1">
        <f t="shared" si="11"/>
        <v>2.0613496551724144</v>
      </c>
      <c r="AS130" s="1">
        <f t="shared" si="11"/>
        <v>2.5310839190447969</v>
      </c>
      <c r="AT130" s="1">
        <f t="shared" si="11"/>
        <v>2.980611288392502</v>
      </c>
      <c r="AU130" s="1">
        <f t="shared" si="11"/>
        <v>3.14627052631579</v>
      </c>
      <c r="AV130" s="1">
        <f t="shared" si="11"/>
        <v>2.2558166037735856</v>
      </c>
      <c r="AW130" s="1">
        <f t="shared" si="11"/>
        <v>4.4280844444444449</v>
      </c>
    </row>
    <row r="131" spans="1:49">
      <c r="A131" s="21" t="s">
        <v>259</v>
      </c>
      <c r="B131" s="24">
        <f t="shared" ref="B131:AW131" si="12">B130*(1-B123*(1-$B$12))</f>
        <v>1.0506</v>
      </c>
      <c r="C131" s="1">
        <f t="shared" si="12"/>
        <v>1.7582100000000003</v>
      </c>
      <c r="D131" s="1">
        <f t="shared" si="12"/>
        <v>2.0613496551724144</v>
      </c>
      <c r="E131" s="1">
        <f t="shared" si="12"/>
        <v>2.5310839190447969</v>
      </c>
      <c r="F131" s="1">
        <f t="shared" si="12"/>
        <v>2.980611288392502</v>
      </c>
      <c r="G131" s="1">
        <f t="shared" si="12"/>
        <v>3.14627052631579</v>
      </c>
      <c r="H131" s="1">
        <f t="shared" si="12"/>
        <v>2.2558166037735856</v>
      </c>
      <c r="I131" s="1">
        <f t="shared" si="12"/>
        <v>4.4280844444444449</v>
      </c>
      <c r="J131" s="1">
        <f t="shared" si="12"/>
        <v>0.89300999999999997</v>
      </c>
      <c r="K131" s="1">
        <f t="shared" si="12"/>
        <v>1.4944785000000003</v>
      </c>
      <c r="L131" s="1">
        <f t="shared" si="12"/>
        <v>1.7521472068965522</v>
      </c>
      <c r="M131" s="1">
        <f t="shared" si="12"/>
        <v>2.1514213311880774</v>
      </c>
      <c r="N131" s="1">
        <f t="shared" si="12"/>
        <v>2.5335195951336265</v>
      </c>
      <c r="O131" s="1">
        <f t="shared" si="12"/>
        <v>2.6743299473684212</v>
      </c>
      <c r="P131" s="1">
        <f t="shared" si="12"/>
        <v>1.9174441132075477</v>
      </c>
      <c r="Q131" s="1">
        <f t="shared" si="12"/>
        <v>3.7638717777777781</v>
      </c>
      <c r="R131" s="1">
        <f t="shared" si="12"/>
        <v>0.73541999999999996</v>
      </c>
      <c r="S131" s="1">
        <f t="shared" si="12"/>
        <v>1.230747</v>
      </c>
      <c r="T131" s="1">
        <f t="shared" si="12"/>
        <v>1.44294475862069</v>
      </c>
      <c r="U131" s="1">
        <f t="shared" si="12"/>
        <v>1.7717587433313577</v>
      </c>
      <c r="V131" s="1">
        <f t="shared" si="12"/>
        <v>2.0864279018747514</v>
      </c>
      <c r="W131" s="1">
        <f t="shared" si="12"/>
        <v>2.2023893684210529</v>
      </c>
      <c r="X131" s="1">
        <f t="shared" si="12"/>
        <v>1.5790716226415098</v>
      </c>
      <c r="Y131" s="1">
        <f t="shared" si="12"/>
        <v>3.0996591111111114</v>
      </c>
      <c r="Z131" s="1">
        <f t="shared" si="12"/>
        <v>0.57783000000000007</v>
      </c>
      <c r="AA131" s="1">
        <f t="shared" si="12"/>
        <v>0.96701550000000025</v>
      </c>
      <c r="AB131" s="1">
        <f t="shared" si="12"/>
        <v>1.1337423103448281</v>
      </c>
      <c r="AC131" s="1">
        <f t="shared" si="12"/>
        <v>1.3920961554746385</v>
      </c>
      <c r="AD131" s="1">
        <f t="shared" si="12"/>
        <v>1.6393362086158763</v>
      </c>
      <c r="AE131" s="1">
        <f t="shared" si="12"/>
        <v>1.7304487894736846</v>
      </c>
      <c r="AF131" s="1">
        <f t="shared" si="12"/>
        <v>1.2406991320754721</v>
      </c>
      <c r="AG131" s="1">
        <f t="shared" si="12"/>
        <v>2.435446444444445</v>
      </c>
      <c r="AH131" s="1">
        <f t="shared" si="12"/>
        <v>0.69602249999999999</v>
      </c>
      <c r="AI131" s="1">
        <f t="shared" si="12"/>
        <v>1.1648141250000001</v>
      </c>
      <c r="AJ131" s="1">
        <f t="shared" si="12"/>
        <v>1.3656441465517246</v>
      </c>
      <c r="AK131" s="1">
        <f t="shared" si="12"/>
        <v>1.6768430963671779</v>
      </c>
      <c r="AL131" s="1">
        <f t="shared" si="12"/>
        <v>1.9746549785600325</v>
      </c>
      <c r="AM131" s="1">
        <f t="shared" si="12"/>
        <v>2.0844042236842109</v>
      </c>
      <c r="AN131" s="1">
        <f t="shared" si="12"/>
        <v>1.4944785000000005</v>
      </c>
      <c r="AO131" s="1">
        <f t="shared" si="12"/>
        <v>2.9336059444444449</v>
      </c>
      <c r="AP131" s="1">
        <f t="shared" si="12"/>
        <v>0.73541999999999996</v>
      </c>
      <c r="AQ131" s="1">
        <f t="shared" si="12"/>
        <v>1.230747</v>
      </c>
      <c r="AR131" s="1">
        <f t="shared" si="12"/>
        <v>1.44294475862069</v>
      </c>
      <c r="AS131" s="1">
        <f t="shared" si="12"/>
        <v>1.7717587433313577</v>
      </c>
      <c r="AT131" s="1">
        <f t="shared" si="12"/>
        <v>2.0864279018747514</v>
      </c>
      <c r="AU131" s="1">
        <f t="shared" si="12"/>
        <v>2.2023893684210529</v>
      </c>
      <c r="AV131" s="1">
        <f t="shared" si="12"/>
        <v>1.5790716226415098</v>
      </c>
      <c r="AW131" s="1">
        <f t="shared" si="12"/>
        <v>3.0996591111111114</v>
      </c>
    </row>
    <row r="132" spans="1:49">
      <c r="A132" s="21" t="s">
        <v>256</v>
      </c>
      <c r="B132" s="24">
        <f t="shared" ref="B132:AW132" si="13">B131/((1+$B$4)^$B$13)</f>
        <v>1.03</v>
      </c>
      <c r="C132" s="1">
        <f t="shared" si="13"/>
        <v>1.7237352941176474</v>
      </c>
      <c r="D132" s="1">
        <f t="shared" si="13"/>
        <v>2.0209310344827593</v>
      </c>
      <c r="E132" s="1">
        <f t="shared" si="13"/>
        <v>2.481454822592938</v>
      </c>
      <c r="F132" s="1">
        <f t="shared" si="13"/>
        <v>2.9221679297965704</v>
      </c>
      <c r="G132" s="1">
        <f t="shared" si="13"/>
        <v>3.0845789473684215</v>
      </c>
      <c r="H132" s="1">
        <f t="shared" si="13"/>
        <v>2.211584905660378</v>
      </c>
      <c r="I132" s="1">
        <f t="shared" si="13"/>
        <v>4.3412592592592594</v>
      </c>
      <c r="J132" s="1">
        <f t="shared" si="13"/>
        <v>0.87549999999999994</v>
      </c>
      <c r="K132" s="1">
        <f t="shared" si="13"/>
        <v>1.4651750000000003</v>
      </c>
      <c r="L132" s="1">
        <f t="shared" si="13"/>
        <v>1.7177913793103452</v>
      </c>
      <c r="M132" s="1">
        <f t="shared" si="13"/>
        <v>2.1092365992039976</v>
      </c>
      <c r="N132" s="1">
        <f t="shared" si="13"/>
        <v>2.4838427403270846</v>
      </c>
      <c r="O132" s="1">
        <f t="shared" si="13"/>
        <v>2.6218921052631581</v>
      </c>
      <c r="P132" s="1">
        <f t="shared" si="13"/>
        <v>1.8798471698113213</v>
      </c>
      <c r="Q132" s="1">
        <f t="shared" si="13"/>
        <v>3.6900703703703708</v>
      </c>
      <c r="R132" s="1">
        <f t="shared" si="13"/>
        <v>0.72099999999999997</v>
      </c>
      <c r="S132" s="1">
        <f t="shared" si="13"/>
        <v>1.2066147058823529</v>
      </c>
      <c r="T132" s="1">
        <f t="shared" si="13"/>
        <v>1.4146517241379315</v>
      </c>
      <c r="U132" s="1">
        <f t="shared" si="13"/>
        <v>1.7370183758150566</v>
      </c>
      <c r="V132" s="1">
        <f t="shared" si="13"/>
        <v>2.0455175508575993</v>
      </c>
      <c r="W132" s="1">
        <f t="shared" si="13"/>
        <v>2.1592052631578951</v>
      </c>
      <c r="X132" s="1">
        <f t="shared" si="13"/>
        <v>1.5481094339622645</v>
      </c>
      <c r="Y132" s="1">
        <f t="shared" si="13"/>
        <v>3.0388814814814817</v>
      </c>
      <c r="Z132" s="1">
        <f t="shared" si="13"/>
        <v>0.5665</v>
      </c>
      <c r="AA132" s="1">
        <f t="shared" si="13"/>
        <v>0.94805441176470606</v>
      </c>
      <c r="AB132" s="1">
        <f t="shared" si="13"/>
        <v>1.1115120689655178</v>
      </c>
      <c r="AC132" s="1">
        <f t="shared" si="13"/>
        <v>1.3648001524261162</v>
      </c>
      <c r="AD132" s="1">
        <f t="shared" si="13"/>
        <v>1.6071923613881141</v>
      </c>
      <c r="AE132" s="1">
        <f t="shared" si="13"/>
        <v>1.6965184210526321</v>
      </c>
      <c r="AF132" s="1">
        <f t="shared" si="13"/>
        <v>1.216371698113208</v>
      </c>
      <c r="AG132" s="1">
        <f t="shared" si="13"/>
        <v>2.3876925925925931</v>
      </c>
      <c r="AH132" s="1">
        <f t="shared" si="13"/>
        <v>0.68237499999999995</v>
      </c>
      <c r="AI132" s="1">
        <f t="shared" si="13"/>
        <v>1.1419746323529414</v>
      </c>
      <c r="AJ132" s="1">
        <f t="shared" si="13"/>
        <v>1.338866810344828</v>
      </c>
      <c r="AK132" s="1">
        <f t="shared" si="13"/>
        <v>1.6439638199678215</v>
      </c>
      <c r="AL132" s="1">
        <f t="shared" si="13"/>
        <v>1.9359362534902278</v>
      </c>
      <c r="AM132" s="1">
        <f t="shared" si="13"/>
        <v>2.0435335526315792</v>
      </c>
      <c r="AN132" s="1">
        <f t="shared" si="13"/>
        <v>1.4651750000000006</v>
      </c>
      <c r="AO132" s="1">
        <f t="shared" si="13"/>
        <v>2.8760842592592595</v>
      </c>
      <c r="AP132" s="1">
        <f t="shared" si="13"/>
        <v>0.72099999999999997</v>
      </c>
      <c r="AQ132" s="1">
        <f t="shared" si="13"/>
        <v>1.2066147058823529</v>
      </c>
      <c r="AR132" s="1">
        <f t="shared" si="13"/>
        <v>1.4146517241379315</v>
      </c>
      <c r="AS132" s="1">
        <f t="shared" si="13"/>
        <v>1.7370183758150566</v>
      </c>
      <c r="AT132" s="1">
        <f t="shared" si="13"/>
        <v>2.0455175508575993</v>
      </c>
      <c r="AU132" s="1">
        <f t="shared" si="13"/>
        <v>2.1592052631578951</v>
      </c>
      <c r="AV132" s="1">
        <f t="shared" si="13"/>
        <v>1.5481094339622645</v>
      </c>
      <c r="AW132" s="1">
        <f t="shared" si="13"/>
        <v>3.0388814814814817</v>
      </c>
    </row>
    <row r="133" spans="1:49">
      <c r="A133" s="21" t="s">
        <v>12</v>
      </c>
      <c r="B133" s="24">
        <f t="shared" ref="B133:AW133" si="14">B132^(1/$B$13)-1</f>
        <v>3.0000000000000027E-2</v>
      </c>
      <c r="C133" s="1">
        <f t="shared" si="14"/>
        <v>0.72373529411764737</v>
      </c>
      <c r="D133" s="1">
        <f t="shared" si="14"/>
        <v>1.0209310344827593</v>
      </c>
      <c r="E133" s="1">
        <f t="shared" si="14"/>
        <v>1.481454822592938</v>
      </c>
      <c r="F133" s="1">
        <f t="shared" si="14"/>
        <v>1.9221679297965704</v>
      </c>
      <c r="G133" s="1">
        <f t="shared" si="14"/>
        <v>2.0845789473684215</v>
      </c>
      <c r="H133" s="1">
        <f t="shared" si="14"/>
        <v>1.211584905660378</v>
      </c>
      <c r="I133" s="1">
        <f t="shared" si="14"/>
        <v>3.3412592592592594</v>
      </c>
      <c r="J133" s="1">
        <f t="shared" si="14"/>
        <v>-0.12450000000000006</v>
      </c>
      <c r="K133" s="1">
        <f t="shared" si="14"/>
        <v>0.46517500000000034</v>
      </c>
      <c r="L133" s="1">
        <f t="shared" si="14"/>
        <v>0.7177913793103452</v>
      </c>
      <c r="M133" s="1">
        <f t="shared" si="14"/>
        <v>1.1092365992039976</v>
      </c>
      <c r="N133" s="1">
        <f t="shared" si="14"/>
        <v>1.4838427403270846</v>
      </c>
      <c r="O133" s="1">
        <f t="shared" si="14"/>
        <v>1.6218921052631581</v>
      </c>
      <c r="P133" s="1">
        <f t="shared" si="14"/>
        <v>0.87984716981132127</v>
      </c>
      <c r="Q133" s="1">
        <f t="shared" si="14"/>
        <v>2.6900703703703708</v>
      </c>
      <c r="R133" s="1">
        <f t="shared" si="14"/>
        <v>-0.27900000000000003</v>
      </c>
      <c r="S133" s="1">
        <f t="shared" si="14"/>
        <v>0.20661470588235287</v>
      </c>
      <c r="T133" s="1">
        <f t="shared" si="14"/>
        <v>0.4146517241379315</v>
      </c>
      <c r="U133" s="1">
        <f t="shared" si="14"/>
        <v>0.73701837581505658</v>
      </c>
      <c r="V133" s="1">
        <f t="shared" si="14"/>
        <v>1.0455175508575993</v>
      </c>
      <c r="W133" s="1">
        <f t="shared" si="14"/>
        <v>1.1592052631578951</v>
      </c>
      <c r="X133" s="1">
        <f t="shared" si="14"/>
        <v>0.54810943396226453</v>
      </c>
      <c r="Y133" s="1">
        <f t="shared" si="14"/>
        <v>2.0388814814814817</v>
      </c>
      <c r="Z133" s="1">
        <f t="shared" si="14"/>
        <v>-0.4335</v>
      </c>
      <c r="AA133" s="1">
        <f t="shared" si="14"/>
        <v>-5.1945588235293938E-2</v>
      </c>
      <c r="AB133" s="1">
        <f t="shared" si="14"/>
        <v>0.1115120689655178</v>
      </c>
      <c r="AC133" s="1">
        <f t="shared" si="14"/>
        <v>0.36480015242611619</v>
      </c>
      <c r="AD133" s="1">
        <f t="shared" si="14"/>
        <v>0.60719236138811405</v>
      </c>
      <c r="AE133" s="1">
        <f t="shared" si="14"/>
        <v>0.69651842105263206</v>
      </c>
      <c r="AF133" s="1">
        <f t="shared" si="14"/>
        <v>0.216371698113208</v>
      </c>
      <c r="AG133" s="1">
        <f t="shared" si="14"/>
        <v>1.3876925925925931</v>
      </c>
      <c r="AH133" s="1">
        <f t="shared" si="14"/>
        <v>-0.31762500000000005</v>
      </c>
      <c r="AI133" s="1">
        <f t="shared" si="14"/>
        <v>0.14197463235294139</v>
      </c>
      <c r="AJ133" s="1">
        <f t="shared" si="14"/>
        <v>0.33886681034482802</v>
      </c>
      <c r="AK133" s="1">
        <f t="shared" si="14"/>
        <v>0.64396381996782148</v>
      </c>
      <c r="AL133" s="1">
        <f t="shared" si="14"/>
        <v>0.9359362534902278</v>
      </c>
      <c r="AM133" s="1">
        <f t="shared" si="14"/>
        <v>1.0435335526315792</v>
      </c>
      <c r="AN133" s="1">
        <f t="shared" si="14"/>
        <v>0.46517500000000056</v>
      </c>
      <c r="AO133" s="1">
        <f t="shared" si="14"/>
        <v>1.8760842592592595</v>
      </c>
      <c r="AP133" s="1">
        <f t="shared" si="14"/>
        <v>-0.27900000000000003</v>
      </c>
      <c r="AQ133" s="1">
        <f t="shared" si="14"/>
        <v>0.20661470588235287</v>
      </c>
      <c r="AR133" s="1">
        <f t="shared" si="14"/>
        <v>0.4146517241379315</v>
      </c>
      <c r="AS133" s="1">
        <f t="shared" si="14"/>
        <v>0.73701837581505658</v>
      </c>
      <c r="AT133" s="1">
        <f t="shared" si="14"/>
        <v>1.0455175508575993</v>
      </c>
      <c r="AU133" s="1">
        <f t="shared" si="14"/>
        <v>1.1592052631578951</v>
      </c>
      <c r="AV133" s="1">
        <f t="shared" si="14"/>
        <v>0.54810943396226453</v>
      </c>
      <c r="AW133" s="1">
        <f t="shared" si="14"/>
        <v>2.0388814814814817</v>
      </c>
    </row>
    <row r="134" spans="1:49">
      <c r="A134" s="21" t="s">
        <v>5</v>
      </c>
      <c r="B134" s="24">
        <f t="shared" ref="B134:AW134" si="15">$B$3-B133</f>
        <v>-2.7755575615628914E-17</v>
      </c>
      <c r="C134" s="1">
        <f t="shared" si="15"/>
        <v>-0.69373529411764734</v>
      </c>
      <c r="D134" s="1">
        <f t="shared" si="15"/>
        <v>-0.99093103448275932</v>
      </c>
      <c r="E134" s="1">
        <f t="shared" si="15"/>
        <v>-1.451454822592938</v>
      </c>
      <c r="F134" s="1">
        <f t="shared" si="15"/>
        <v>-1.8921679297965703</v>
      </c>
      <c r="G134" s="1">
        <f t="shared" si="15"/>
        <v>-2.0545789473684217</v>
      </c>
      <c r="H134" s="1">
        <f t="shared" si="15"/>
        <v>-1.181584905660378</v>
      </c>
      <c r="I134" s="1">
        <f t="shared" si="15"/>
        <v>-3.3112592592592596</v>
      </c>
      <c r="J134" s="1">
        <f t="shared" si="15"/>
        <v>0.15450000000000005</v>
      </c>
      <c r="K134" s="1">
        <f t="shared" si="15"/>
        <v>-0.43517500000000031</v>
      </c>
      <c r="L134" s="1">
        <f t="shared" si="15"/>
        <v>-0.68779137931034517</v>
      </c>
      <c r="M134" s="1">
        <f t="shared" si="15"/>
        <v>-1.0792365992039976</v>
      </c>
      <c r="N134" s="1">
        <f t="shared" si="15"/>
        <v>-1.4538427403270846</v>
      </c>
      <c r="O134" s="1">
        <f t="shared" si="15"/>
        <v>-1.5918921052631581</v>
      </c>
      <c r="P134" s="1">
        <f t="shared" si="15"/>
        <v>-0.84984716981132125</v>
      </c>
      <c r="Q134" s="1">
        <f t="shared" si="15"/>
        <v>-2.660070370370371</v>
      </c>
      <c r="R134" s="1">
        <f t="shared" si="15"/>
        <v>0.30900000000000005</v>
      </c>
      <c r="S134" s="1">
        <f t="shared" si="15"/>
        <v>-0.17661470588235287</v>
      </c>
      <c r="T134" s="1">
        <f t="shared" si="15"/>
        <v>-0.38465172413793147</v>
      </c>
      <c r="U134" s="1">
        <f t="shared" si="15"/>
        <v>-0.70701837581505655</v>
      </c>
      <c r="V134" s="1">
        <f t="shared" si="15"/>
        <v>-1.0155175508575993</v>
      </c>
      <c r="W134" s="1">
        <f t="shared" si="15"/>
        <v>-1.129205263157895</v>
      </c>
      <c r="X134" s="1">
        <f t="shared" si="15"/>
        <v>-0.5181094339622645</v>
      </c>
      <c r="Y134" s="1">
        <f t="shared" si="15"/>
        <v>-2.0088814814814819</v>
      </c>
      <c r="Z134" s="1">
        <f t="shared" si="15"/>
        <v>0.46350000000000002</v>
      </c>
      <c r="AA134" s="1">
        <f t="shared" si="15"/>
        <v>8.1945588235293937E-2</v>
      </c>
      <c r="AB134" s="1">
        <f t="shared" si="15"/>
        <v>-8.1512068965517798E-2</v>
      </c>
      <c r="AC134" s="1">
        <f t="shared" si="15"/>
        <v>-0.33480015242611616</v>
      </c>
      <c r="AD134" s="1">
        <f t="shared" si="15"/>
        <v>-0.57719236138811403</v>
      </c>
      <c r="AE134" s="1">
        <f t="shared" si="15"/>
        <v>-0.66651842105263204</v>
      </c>
      <c r="AF134" s="1">
        <f t="shared" si="15"/>
        <v>-0.186371698113208</v>
      </c>
      <c r="AG134" s="1">
        <f t="shared" si="15"/>
        <v>-1.3576925925925931</v>
      </c>
      <c r="AH134" s="1">
        <f t="shared" si="15"/>
        <v>0.34762500000000007</v>
      </c>
      <c r="AI134" s="1">
        <f t="shared" si="15"/>
        <v>-0.11197463235294139</v>
      </c>
      <c r="AJ134" s="1">
        <f t="shared" si="15"/>
        <v>-0.30886681034482799</v>
      </c>
      <c r="AK134" s="1">
        <f t="shared" si="15"/>
        <v>-0.61396381996782146</v>
      </c>
      <c r="AL134" s="1">
        <f t="shared" si="15"/>
        <v>-0.90593625349022777</v>
      </c>
      <c r="AM134" s="1">
        <f t="shared" si="15"/>
        <v>-1.0135335526315792</v>
      </c>
      <c r="AN134" s="1">
        <f t="shared" si="15"/>
        <v>-0.43517500000000053</v>
      </c>
      <c r="AO134" s="1">
        <f t="shared" si="15"/>
        <v>-1.8460842592592595</v>
      </c>
      <c r="AP134" s="1">
        <f t="shared" si="15"/>
        <v>0.30900000000000005</v>
      </c>
      <c r="AQ134" s="1">
        <f t="shared" si="15"/>
        <v>-0.17661470588235287</v>
      </c>
      <c r="AR134" s="1">
        <f t="shared" si="15"/>
        <v>-0.38465172413793147</v>
      </c>
      <c r="AS134" s="1">
        <f t="shared" si="15"/>
        <v>-0.70701837581505655</v>
      </c>
      <c r="AT134" s="1">
        <f t="shared" si="15"/>
        <v>-1.0155175508575993</v>
      </c>
      <c r="AU134" s="1">
        <f t="shared" si="15"/>
        <v>-1.129205263157895</v>
      </c>
      <c r="AV134" s="1">
        <f t="shared" si="15"/>
        <v>-0.5181094339622645</v>
      </c>
      <c r="AW134" s="1">
        <f t="shared" si="15"/>
        <v>-2.0088814814814819</v>
      </c>
    </row>
    <row r="135" spans="1:49" s="17" customFormat="1">
      <c r="A135" s="25" t="s">
        <v>6</v>
      </c>
      <c r="B135" s="26">
        <f t="shared" ref="B135:AW135" si="16">B134/$B$3</f>
        <v>-9.2518585385429718E-16</v>
      </c>
      <c r="C135" s="16">
        <f t="shared" si="16"/>
        <v>-23.12450980392158</v>
      </c>
      <c r="D135" s="16">
        <f t="shared" si="16"/>
        <v>-33.031034482758642</v>
      </c>
      <c r="E135" s="16">
        <f t="shared" si="16"/>
        <v>-48.381827419764605</v>
      </c>
      <c r="F135" s="16">
        <f t="shared" si="16"/>
        <v>-63.07226432655235</v>
      </c>
      <c r="G135" s="16">
        <f t="shared" si="16"/>
        <v>-68.485964912280721</v>
      </c>
      <c r="H135" s="16">
        <f t="shared" si="16"/>
        <v>-39.386163522012602</v>
      </c>
      <c r="I135" s="16">
        <f t="shared" si="16"/>
        <v>-110.37530864197532</v>
      </c>
      <c r="J135" s="16">
        <f t="shared" si="16"/>
        <v>5.1500000000000021</v>
      </c>
      <c r="K135" s="16">
        <f t="shared" si="16"/>
        <v>-14.505833333333344</v>
      </c>
      <c r="L135" s="16">
        <f t="shared" si="16"/>
        <v>-22.926379310344839</v>
      </c>
      <c r="M135" s="16">
        <f t="shared" si="16"/>
        <v>-35.974553306799919</v>
      </c>
      <c r="N135" s="16">
        <f t="shared" si="16"/>
        <v>-48.461424677569489</v>
      </c>
      <c r="O135" s="16">
        <f t="shared" si="16"/>
        <v>-53.063070175438604</v>
      </c>
      <c r="P135" s="16">
        <f t="shared" si="16"/>
        <v>-28.328238993710709</v>
      </c>
      <c r="Q135" s="16">
        <f t="shared" si="16"/>
        <v>-88.669012345679036</v>
      </c>
      <c r="R135" s="16">
        <f t="shared" si="16"/>
        <v>10.300000000000002</v>
      </c>
      <c r="S135" s="16">
        <f t="shared" si="16"/>
        <v>-5.8871568627450959</v>
      </c>
      <c r="T135" s="16">
        <f t="shared" si="16"/>
        <v>-12.821724137931049</v>
      </c>
      <c r="U135" s="16">
        <f t="shared" si="16"/>
        <v>-23.567279193835219</v>
      </c>
      <c r="V135" s="16">
        <f t="shared" si="16"/>
        <v>-33.850585028586643</v>
      </c>
      <c r="W135" s="16">
        <f t="shared" si="16"/>
        <v>-37.640175438596501</v>
      </c>
      <c r="X135" s="16">
        <f t="shared" si="16"/>
        <v>-17.270314465408816</v>
      </c>
      <c r="Y135" s="16">
        <f t="shared" si="16"/>
        <v>-66.962716049382735</v>
      </c>
      <c r="Z135" s="16">
        <f t="shared" si="16"/>
        <v>15.450000000000001</v>
      </c>
      <c r="AA135" s="16">
        <f t="shared" si="16"/>
        <v>2.7315196078431314</v>
      </c>
      <c r="AB135" s="16">
        <f t="shared" si="16"/>
        <v>-2.7170689655172602</v>
      </c>
      <c r="AC135" s="16">
        <f t="shared" si="16"/>
        <v>-11.160005080870539</v>
      </c>
      <c r="AD135" s="16">
        <f t="shared" si="16"/>
        <v>-19.2397453796038</v>
      </c>
      <c r="AE135" s="16">
        <f t="shared" si="16"/>
        <v>-22.217280701754401</v>
      </c>
      <c r="AF135" s="16">
        <f t="shared" si="16"/>
        <v>-6.2123899371069333</v>
      </c>
      <c r="AG135" s="16">
        <f t="shared" si="16"/>
        <v>-45.25641975308644</v>
      </c>
      <c r="AH135" s="16">
        <f t="shared" si="16"/>
        <v>11.587500000000002</v>
      </c>
      <c r="AI135" s="16">
        <f t="shared" si="16"/>
        <v>-3.7324877450980463</v>
      </c>
      <c r="AJ135" s="16">
        <f t="shared" si="16"/>
        <v>-10.295560344827599</v>
      </c>
      <c r="AK135" s="16">
        <f t="shared" si="16"/>
        <v>-20.465460665594048</v>
      </c>
      <c r="AL135" s="16">
        <f t="shared" si="16"/>
        <v>-30.197875116340928</v>
      </c>
      <c r="AM135" s="16">
        <f t="shared" si="16"/>
        <v>-33.784451754385977</v>
      </c>
      <c r="AN135" s="16">
        <f t="shared" si="16"/>
        <v>-14.505833333333351</v>
      </c>
      <c r="AO135" s="16">
        <f t="shared" si="16"/>
        <v>-61.536141975308652</v>
      </c>
      <c r="AP135" s="16">
        <f t="shared" si="16"/>
        <v>10.300000000000002</v>
      </c>
      <c r="AQ135" s="16">
        <f t="shared" si="16"/>
        <v>-5.8871568627450959</v>
      </c>
      <c r="AR135" s="16">
        <f t="shared" si="16"/>
        <v>-12.821724137931049</v>
      </c>
      <c r="AS135" s="16">
        <f t="shared" si="16"/>
        <v>-23.567279193835219</v>
      </c>
      <c r="AT135" s="16">
        <f t="shared" si="16"/>
        <v>-33.850585028586643</v>
      </c>
      <c r="AU135" s="16">
        <f t="shared" si="16"/>
        <v>-37.640175438596501</v>
      </c>
      <c r="AV135" s="16">
        <f t="shared" si="16"/>
        <v>-17.270314465408816</v>
      </c>
      <c r="AW135" s="16">
        <f t="shared" si="16"/>
        <v>-66.962716049382735</v>
      </c>
    </row>
    <row r="136" spans="1:49" s="17" customFormat="1">
      <c r="A136" s="25" t="s">
        <v>13</v>
      </c>
      <c r="B136" s="27">
        <f>B127/B131*100</f>
        <v>100</v>
      </c>
      <c r="C136" s="18">
        <f t="shared" ref="C136:AW136" si="17">C127/C131*100</f>
        <v>59.753954305799638</v>
      </c>
      <c r="D136" s="18">
        <f t="shared" si="17"/>
        <v>50.966608084358512</v>
      </c>
      <c r="E136" s="18">
        <f t="shared" si="17"/>
        <v>41.507908611599284</v>
      </c>
      <c r="F136" s="18">
        <f t="shared" si="17"/>
        <v>35.24780316344463</v>
      </c>
      <c r="G136" s="18">
        <f t="shared" si="17"/>
        <v>33.391915641476267</v>
      </c>
      <c r="H136" s="18">
        <f t="shared" si="17"/>
        <v>46.572934973637949</v>
      </c>
      <c r="I136" s="18">
        <f t="shared" si="17"/>
        <v>23.725834797891036</v>
      </c>
      <c r="J136" s="18">
        <f t="shared" si="17"/>
        <v>117.64705882352942</v>
      </c>
      <c r="K136" s="18">
        <f t="shared" si="17"/>
        <v>70.298769771528981</v>
      </c>
      <c r="L136" s="18">
        <f t="shared" si="17"/>
        <v>59.960715393362953</v>
      </c>
      <c r="M136" s="18">
        <f t="shared" si="17"/>
        <v>48.832833660705042</v>
      </c>
      <c r="N136" s="18">
        <f t="shared" si="17"/>
        <v>41.468003721699567</v>
      </c>
      <c r="O136" s="18">
        <f t="shared" si="17"/>
        <v>39.284606637030905</v>
      </c>
      <c r="P136" s="18">
        <f t="shared" si="17"/>
        <v>54.791688204279943</v>
      </c>
      <c r="Q136" s="18">
        <f t="shared" si="17"/>
        <v>27.912746821048273</v>
      </c>
      <c r="R136" s="18">
        <f t="shared" si="17"/>
        <v>142.85714285714286</v>
      </c>
      <c r="S136" s="18">
        <f t="shared" si="17"/>
        <v>85.362791865428065</v>
      </c>
      <c r="T136" s="18">
        <f t="shared" si="17"/>
        <v>72.809440120512164</v>
      </c>
      <c r="U136" s="18">
        <f t="shared" si="17"/>
        <v>59.297012302284699</v>
      </c>
      <c r="V136" s="18">
        <f t="shared" si="17"/>
        <v>50.354004519206605</v>
      </c>
      <c r="W136" s="18">
        <f t="shared" si="17"/>
        <v>47.702736630680384</v>
      </c>
      <c r="X136" s="18">
        <f t="shared" si="17"/>
        <v>66.532764248054207</v>
      </c>
      <c r="Y136" s="18">
        <f t="shared" si="17"/>
        <v>33.894049711272906</v>
      </c>
      <c r="Z136" s="18">
        <f t="shared" si="17"/>
        <v>181.81818181818178</v>
      </c>
      <c r="AA136" s="18">
        <f t="shared" si="17"/>
        <v>108.64355328327207</v>
      </c>
      <c r="AB136" s="18">
        <f t="shared" si="17"/>
        <v>92.666560153379095</v>
      </c>
      <c r="AC136" s="18">
        <f t="shared" si="17"/>
        <v>75.468924748362326</v>
      </c>
      <c r="AD136" s="18">
        <f t="shared" si="17"/>
        <v>64.086914842626584</v>
      </c>
      <c r="AE136" s="18">
        <f t="shared" si="17"/>
        <v>60.712573893593216</v>
      </c>
      <c r="AF136" s="18">
        <f t="shared" si="17"/>
        <v>84.678063588432622</v>
      </c>
      <c r="AG136" s="18">
        <f t="shared" si="17"/>
        <v>43.137881450710964</v>
      </c>
      <c r="AH136" s="18">
        <f t="shared" si="17"/>
        <v>150.94339622641508</v>
      </c>
      <c r="AI136" s="18">
        <f t="shared" si="17"/>
        <v>90.194648008754172</v>
      </c>
      <c r="AJ136" s="18">
        <f t="shared" si="17"/>
        <v>76.930729183937359</v>
      </c>
      <c r="AK136" s="18">
        <f t="shared" si="17"/>
        <v>62.653446960904589</v>
      </c>
      <c r="AL136" s="18">
        <f t="shared" si="17"/>
        <v>53.204231190105098</v>
      </c>
      <c r="AM136" s="18">
        <f t="shared" si="17"/>
        <v>50.402891534303805</v>
      </c>
      <c r="AN136" s="18">
        <f t="shared" si="17"/>
        <v>70.298769771528981</v>
      </c>
      <c r="AO136" s="18">
        <f t="shared" si="17"/>
        <v>35.812580827005327</v>
      </c>
      <c r="AP136" s="18">
        <f t="shared" si="17"/>
        <v>142.85714285714286</v>
      </c>
      <c r="AQ136" s="18">
        <f t="shared" si="17"/>
        <v>85.362791865428065</v>
      </c>
      <c r="AR136" s="18">
        <f t="shared" si="17"/>
        <v>72.809440120512164</v>
      </c>
      <c r="AS136" s="18">
        <f t="shared" si="17"/>
        <v>59.297012302284699</v>
      </c>
      <c r="AT136" s="18">
        <f t="shared" si="17"/>
        <v>50.354004519206605</v>
      </c>
      <c r="AU136" s="18">
        <f t="shared" si="17"/>
        <v>47.702736630680384</v>
      </c>
      <c r="AV136" s="18">
        <f t="shared" si="17"/>
        <v>66.532764248054207</v>
      </c>
      <c r="AW136" s="18">
        <f t="shared" si="17"/>
        <v>33.894049711272906</v>
      </c>
    </row>
    <row r="138" spans="1:49">
      <c r="A138" s="21" t="s">
        <v>146</v>
      </c>
      <c r="I138" t="s">
        <v>81</v>
      </c>
    </row>
    <row r="139" spans="1:49">
      <c r="A139" s="21" t="s">
        <v>266</v>
      </c>
      <c r="B139" s="23" t="s">
        <v>73</v>
      </c>
      <c r="C139" s="2" t="s">
        <v>74</v>
      </c>
      <c r="D139" s="2" t="s">
        <v>75</v>
      </c>
      <c r="E139" s="2" t="s">
        <v>76</v>
      </c>
      <c r="F139" s="2" t="s">
        <v>77</v>
      </c>
      <c r="G139" s="2" t="s">
        <v>78</v>
      </c>
      <c r="H139" s="2" t="s">
        <v>79</v>
      </c>
      <c r="I139" s="2" t="s">
        <v>32</v>
      </c>
      <c r="J139" s="2" t="s">
        <v>73</v>
      </c>
      <c r="K139" s="2" t="s">
        <v>74</v>
      </c>
      <c r="L139" s="2" t="s">
        <v>75</v>
      </c>
      <c r="M139" s="2" t="s">
        <v>76</v>
      </c>
      <c r="N139" s="2" t="s">
        <v>77</v>
      </c>
      <c r="O139" s="2" t="s">
        <v>78</v>
      </c>
      <c r="P139" s="2" t="s">
        <v>79</v>
      </c>
      <c r="Q139" s="2" t="s">
        <v>32</v>
      </c>
      <c r="R139" s="2" t="s">
        <v>73</v>
      </c>
      <c r="S139" s="2" t="s">
        <v>74</v>
      </c>
      <c r="T139" s="2" t="s">
        <v>75</v>
      </c>
      <c r="U139" s="2" t="s">
        <v>76</v>
      </c>
      <c r="V139" s="2" t="s">
        <v>77</v>
      </c>
      <c r="W139" s="2" t="s">
        <v>78</v>
      </c>
      <c r="X139" s="2" t="s">
        <v>79</v>
      </c>
      <c r="Y139" s="2" t="s">
        <v>32</v>
      </c>
      <c r="Z139" s="2" t="s">
        <v>73</v>
      </c>
      <c r="AA139" s="2" t="s">
        <v>74</v>
      </c>
      <c r="AB139" s="2" t="s">
        <v>75</v>
      </c>
      <c r="AC139" s="2" t="s">
        <v>76</v>
      </c>
      <c r="AD139" s="2" t="s">
        <v>77</v>
      </c>
      <c r="AE139" s="2" t="s">
        <v>78</v>
      </c>
      <c r="AF139" s="2" t="s">
        <v>79</v>
      </c>
      <c r="AG139" s="2" t="s">
        <v>32</v>
      </c>
      <c r="AH139" s="2" t="s">
        <v>73</v>
      </c>
      <c r="AI139" s="2" t="s">
        <v>74</v>
      </c>
      <c r="AJ139" s="2" t="s">
        <v>75</v>
      </c>
      <c r="AK139" s="2" t="s">
        <v>76</v>
      </c>
      <c r="AL139" s="2" t="s">
        <v>77</v>
      </c>
      <c r="AM139" s="2" t="s">
        <v>78</v>
      </c>
      <c r="AN139" s="2" t="s">
        <v>79</v>
      </c>
      <c r="AO139" s="2" t="s">
        <v>32</v>
      </c>
      <c r="AP139" s="2" t="s">
        <v>73</v>
      </c>
      <c r="AQ139" s="2" t="s">
        <v>74</v>
      </c>
      <c r="AR139" s="2" t="s">
        <v>75</v>
      </c>
      <c r="AS139" s="2" t="s">
        <v>76</v>
      </c>
      <c r="AT139" s="2" t="s">
        <v>77</v>
      </c>
      <c r="AU139" s="2" t="s">
        <v>78</v>
      </c>
      <c r="AV139" s="2" t="s">
        <v>79</v>
      </c>
      <c r="AW139" s="2" t="s">
        <v>32</v>
      </c>
    </row>
    <row r="140" spans="1:49">
      <c r="A140" s="21" t="s">
        <v>267</v>
      </c>
      <c r="B140" s="23" t="s">
        <v>73</v>
      </c>
      <c r="C140" s="2" t="s">
        <v>73</v>
      </c>
      <c r="D140" s="2" t="s">
        <v>73</v>
      </c>
      <c r="E140" s="2" t="s">
        <v>73</v>
      </c>
      <c r="F140" s="2" t="s">
        <v>73</v>
      </c>
      <c r="G140" s="2" t="s">
        <v>73</v>
      </c>
      <c r="H140" s="2" t="s">
        <v>73</v>
      </c>
      <c r="I140" s="2" t="s">
        <v>73</v>
      </c>
      <c r="J140" s="2" t="s">
        <v>74</v>
      </c>
      <c r="K140" s="2" t="s">
        <v>74</v>
      </c>
      <c r="L140" s="2" t="s">
        <v>74</v>
      </c>
      <c r="M140" s="2" t="s">
        <v>74</v>
      </c>
      <c r="N140" s="2" t="s">
        <v>74</v>
      </c>
      <c r="O140" s="2" t="s">
        <v>74</v>
      </c>
      <c r="P140" s="2" t="s">
        <v>74</v>
      </c>
      <c r="Q140" s="2" t="s">
        <v>74</v>
      </c>
      <c r="R140" s="2" t="s">
        <v>75</v>
      </c>
      <c r="S140" s="2" t="s">
        <v>75</v>
      </c>
      <c r="T140" s="2" t="s">
        <v>75</v>
      </c>
      <c r="U140" s="2" t="s">
        <v>75</v>
      </c>
      <c r="V140" s="2" t="s">
        <v>75</v>
      </c>
      <c r="W140" s="2" t="s">
        <v>75</v>
      </c>
      <c r="X140" s="2" t="s">
        <v>75</v>
      </c>
      <c r="Y140" s="2" t="s">
        <v>75</v>
      </c>
      <c r="Z140" s="2" t="s">
        <v>78</v>
      </c>
      <c r="AA140" s="2" t="s">
        <v>78</v>
      </c>
      <c r="AB140" s="2" t="s">
        <v>78</v>
      </c>
      <c r="AC140" s="2" t="s">
        <v>78</v>
      </c>
      <c r="AD140" s="2" t="s">
        <v>78</v>
      </c>
      <c r="AE140" s="2" t="s">
        <v>78</v>
      </c>
      <c r="AF140" s="2" t="s">
        <v>78</v>
      </c>
      <c r="AG140" s="2" t="s">
        <v>78</v>
      </c>
      <c r="AH140" s="2" t="s">
        <v>79</v>
      </c>
      <c r="AI140" s="2" t="s">
        <v>79</v>
      </c>
      <c r="AJ140" s="2" t="s">
        <v>79</v>
      </c>
      <c r="AK140" s="2" t="s">
        <v>79</v>
      </c>
      <c r="AL140" s="2" t="s">
        <v>79</v>
      </c>
      <c r="AM140" s="2" t="s">
        <v>79</v>
      </c>
      <c r="AN140" s="2" t="s">
        <v>79</v>
      </c>
      <c r="AO140" s="2" t="s">
        <v>79</v>
      </c>
      <c r="AP140" s="2" t="s">
        <v>31</v>
      </c>
      <c r="AQ140" s="2" t="s">
        <v>31</v>
      </c>
      <c r="AR140" s="2" t="s">
        <v>31</v>
      </c>
      <c r="AS140" s="2" t="s">
        <v>31</v>
      </c>
      <c r="AT140" s="2" t="s">
        <v>31</v>
      </c>
      <c r="AU140" s="2" t="s">
        <v>31</v>
      </c>
      <c r="AV140" s="2" t="s">
        <v>31</v>
      </c>
      <c r="AW140" s="2" t="s">
        <v>31</v>
      </c>
    </row>
    <row r="141" spans="1:49">
      <c r="A141" s="21" t="s">
        <v>263</v>
      </c>
      <c r="B141" s="41">
        <v>0</v>
      </c>
      <c r="C141" s="14">
        <f>INDEX(SystemParamValues,MATCH("BasicRate",ParamNames,0),MATCH($B$2,SystemNames,0))</f>
        <v>0.2</v>
      </c>
      <c r="D141" s="14">
        <f>INDEX(SystemParamValues,MATCH("HigherRate",ParamNames,0),MATCH($B$2,SystemNames,0))</f>
        <v>0.4</v>
      </c>
      <c r="E141" s="14">
        <f>INDEX(SystemParamValues,MATCH("MTROnCBTaper1Kid",ParamNames,0),MATCH($B$2,SystemNames,0))</f>
        <v>0.50763999999999998</v>
      </c>
      <c r="F141" s="14">
        <f>INDEX(SystemParamValues,MATCH("MTROnCBTaper2Kids",ParamNames,0),MATCH($B$2,SystemNames,0))</f>
        <v>0.57888000000000006</v>
      </c>
      <c r="G141" s="14">
        <f>INDEX(SystemParamValues,MATCH("MTROnPATaper",ParamNames,0),MATCH($B$2,SystemNames,0))</f>
        <v>0.6</v>
      </c>
      <c r="H141" s="14">
        <f>INDEX(SystemParamValues,MATCH("AdditionalRate",ParamNames,0),MATCH($B$2,SystemNames,0))</f>
        <v>0.45</v>
      </c>
      <c r="I141" s="14">
        <f>INDEX(SystemParamValues,MATCH("BasicRate",ParamNames,0),MATCH($B$2,SystemNames,0))</f>
        <v>0.2</v>
      </c>
      <c r="J141" s="40">
        <v>0</v>
      </c>
      <c r="K141" s="14">
        <f>INDEX(SystemParamValues,MATCH("BasicRate",ParamNames,0),MATCH($B$2,SystemNames,0))</f>
        <v>0.2</v>
      </c>
      <c r="L141" s="14">
        <f>INDEX(SystemParamValues,MATCH("HigherRate",ParamNames,0),MATCH($B$2,SystemNames,0))</f>
        <v>0.4</v>
      </c>
      <c r="M141" s="14">
        <f>INDEX(SystemParamValues,MATCH("MTROnCBTaper1Kid",ParamNames,0),MATCH($B$2,SystemNames,0))</f>
        <v>0.50763999999999998</v>
      </c>
      <c r="N141" s="14">
        <f>INDEX(SystemParamValues,MATCH("MTROnCBTaper2Kids",ParamNames,0),MATCH($B$2,SystemNames,0))</f>
        <v>0.57888000000000006</v>
      </c>
      <c r="O141" s="14">
        <f>INDEX(SystemParamValues,MATCH("MTROnPATaper",ParamNames,0),MATCH($B$2,SystemNames,0))</f>
        <v>0.6</v>
      </c>
      <c r="P141" s="14">
        <f>INDEX(SystemParamValues,MATCH("AdditionalRate",ParamNames,0),MATCH($B$2,SystemNames,0))</f>
        <v>0.45</v>
      </c>
      <c r="Q141" s="14">
        <f>INDEX(SystemParamValues,MATCH("BasicRate",ParamNames,0),MATCH($B$2,SystemNames,0))</f>
        <v>0.2</v>
      </c>
      <c r="R141" s="40">
        <v>0</v>
      </c>
      <c r="S141" s="14">
        <f>INDEX(SystemParamValues,MATCH("BasicRate",ParamNames,0),MATCH($B$2,SystemNames,0))</f>
        <v>0.2</v>
      </c>
      <c r="T141" s="14">
        <f>INDEX(SystemParamValues,MATCH("HigherRate",ParamNames,0),MATCH($B$2,SystemNames,0))</f>
        <v>0.4</v>
      </c>
      <c r="U141" s="14">
        <f>INDEX(SystemParamValues,MATCH("MTROnCBTaper1Kid",ParamNames,0),MATCH($B$2,SystemNames,0))</f>
        <v>0.50763999999999998</v>
      </c>
      <c r="V141" s="14">
        <f>INDEX(SystemParamValues,MATCH("MTROnCBTaper2Kids",ParamNames,0),MATCH($B$2,SystemNames,0))</f>
        <v>0.57888000000000006</v>
      </c>
      <c r="W141" s="14">
        <f>INDEX(SystemParamValues,MATCH("MTROnPATaper",ParamNames,0),MATCH($B$2,SystemNames,0))</f>
        <v>0.6</v>
      </c>
      <c r="X141" s="14">
        <f>INDEX(SystemParamValues,MATCH("AdditionalRate",ParamNames,0),MATCH($B$2,SystemNames,0))</f>
        <v>0.45</v>
      </c>
      <c r="Y141" s="14">
        <f>INDEX(SystemParamValues,MATCH("BasicRate",ParamNames,0),MATCH($B$2,SystemNames,0))</f>
        <v>0.2</v>
      </c>
      <c r="Z141" s="40">
        <v>0</v>
      </c>
      <c r="AA141" s="14">
        <f>INDEX(SystemParamValues,MATCH("BasicRate",ParamNames,0),MATCH($B$2,SystemNames,0))</f>
        <v>0.2</v>
      </c>
      <c r="AB141" s="14">
        <f>INDEX(SystemParamValues,MATCH("HigherRate",ParamNames,0),MATCH($B$2,SystemNames,0))</f>
        <v>0.4</v>
      </c>
      <c r="AC141" s="14">
        <f>INDEX(SystemParamValues,MATCH("MTROnCBTaper1Kid",ParamNames,0),MATCH($B$2,SystemNames,0))</f>
        <v>0.50763999999999998</v>
      </c>
      <c r="AD141" s="14">
        <f>INDEX(SystemParamValues,MATCH("MTROnCBTaper2Kids",ParamNames,0),MATCH($B$2,SystemNames,0))</f>
        <v>0.57888000000000006</v>
      </c>
      <c r="AE141" s="14">
        <f>INDEX(SystemParamValues,MATCH("MTROnPATaper",ParamNames,0),MATCH($B$2,SystemNames,0))</f>
        <v>0.6</v>
      </c>
      <c r="AF141" s="14">
        <f>INDEX(SystemParamValues,MATCH("AdditionalRate",ParamNames,0),MATCH($B$2,SystemNames,0))</f>
        <v>0.45</v>
      </c>
      <c r="AG141" s="14">
        <f>INDEX(SystemParamValues,MATCH("BasicRate",ParamNames,0),MATCH($B$2,SystemNames,0))</f>
        <v>0.2</v>
      </c>
      <c r="AH141" s="40">
        <v>0</v>
      </c>
      <c r="AI141" s="14">
        <f>INDEX(SystemParamValues,MATCH("BasicRate",ParamNames,0),MATCH($B$2,SystemNames,0))</f>
        <v>0.2</v>
      </c>
      <c r="AJ141" s="14">
        <f>INDEX(SystemParamValues,MATCH("HigherRate",ParamNames,0),MATCH($B$2,SystemNames,0))</f>
        <v>0.4</v>
      </c>
      <c r="AK141" s="14">
        <f>INDEX(SystemParamValues,MATCH("MTROnCBTaper1Kid",ParamNames,0),MATCH($B$2,SystemNames,0))</f>
        <v>0.50763999999999998</v>
      </c>
      <c r="AL141" s="14">
        <f>INDEX(SystemParamValues,MATCH("MTROnCBTaper2Kids",ParamNames,0),MATCH($B$2,SystemNames,0))</f>
        <v>0.57888000000000006</v>
      </c>
      <c r="AM141" s="14">
        <f>INDEX(SystemParamValues,MATCH("MTROnPATaper",ParamNames,0),MATCH($B$2,SystemNames,0))</f>
        <v>0.6</v>
      </c>
      <c r="AN141" s="14">
        <f>INDEX(SystemParamValues,MATCH("AdditionalRate",ParamNames,0),MATCH($B$2,SystemNames,0))</f>
        <v>0.45</v>
      </c>
      <c r="AO141" s="14">
        <f>INDEX(SystemParamValues,MATCH("BasicRate",ParamNames,0),MATCH($B$2,SystemNames,0))</f>
        <v>0.2</v>
      </c>
      <c r="AP141" s="40">
        <v>0</v>
      </c>
      <c r="AQ141" s="14">
        <f>INDEX(SystemParamValues,MATCH("BasicRate",ParamNames,0),MATCH($B$2,SystemNames,0))</f>
        <v>0.2</v>
      </c>
      <c r="AR141" s="14">
        <f>INDEX(SystemParamValues,MATCH("HigherRate",ParamNames,0),MATCH($B$2,SystemNames,0))</f>
        <v>0.4</v>
      </c>
      <c r="AS141" s="14">
        <f>INDEX(SystemParamValues,MATCH("MTROnCBTaper1Kid",ParamNames,0),MATCH($B$2,SystemNames,0))</f>
        <v>0.50763999999999998</v>
      </c>
      <c r="AT141" s="14">
        <f>INDEX(SystemParamValues,MATCH("MTROnCBTaper2Kids",ParamNames,0),MATCH($B$2,SystemNames,0))</f>
        <v>0.57888000000000006</v>
      </c>
      <c r="AU141" s="14">
        <f>INDEX(SystemParamValues,MATCH("MTROnPATaper",ParamNames,0),MATCH($B$2,SystemNames,0))</f>
        <v>0.6</v>
      </c>
      <c r="AV141" s="14">
        <f>INDEX(SystemParamValues,MATCH("AdditionalRate",ParamNames,0),MATCH($B$2,SystemNames,0))</f>
        <v>0.45</v>
      </c>
      <c r="AW141" s="14">
        <f>INDEX(SystemParamValues,MATCH("BasicRate",ParamNames,0),MATCH($B$2,SystemNames,0))</f>
        <v>0.2</v>
      </c>
    </row>
    <row r="142" spans="1:49">
      <c r="A142" s="21" t="s">
        <v>268</v>
      </c>
      <c r="B142" s="41">
        <v>0</v>
      </c>
      <c r="C142" s="14">
        <f>INDEX(SystemParamValues,MATCH("NIEmpeeMainRate",ParamNames,0),MATCH($B$2,SystemNames,0))</f>
        <v>0.12</v>
      </c>
      <c r="D142" s="14">
        <f>INDEX(SystemParamValues,MATCH("NIEmpeeUELRate",ParamNames,0),MATCH($B$2,SystemNames,0))</f>
        <v>0.02</v>
      </c>
      <c r="E142" s="14">
        <f>INDEX(SystemParamValues,MATCH("NIEmpeeUELRate",ParamNames,0),MATCH($B$2,SystemNames,0))</f>
        <v>0.02</v>
      </c>
      <c r="F142" s="14">
        <f>INDEX(SystemParamValues,MATCH("NIEmpeeUELRate",ParamNames,0),MATCH($B$2,SystemNames,0))</f>
        <v>0.02</v>
      </c>
      <c r="G142" s="14">
        <f>INDEX(SystemParamValues,MATCH("NIEmpeeUELRate",ParamNames,0),MATCH($B$2,SystemNames,0))</f>
        <v>0.02</v>
      </c>
      <c r="H142" s="14">
        <f>INDEX(SystemParamValues,MATCH("NIEmpeeUELRate",ParamNames,0),MATCH($B$2,SystemNames,0))</f>
        <v>0.02</v>
      </c>
      <c r="I142" s="14">
        <f>INDEX(SystemParamValues,MATCH("NIEmpeeMainRate",ParamNames,0),MATCH($B$2,SystemNames,0))</f>
        <v>0.12</v>
      </c>
      <c r="J142" s="40">
        <v>0</v>
      </c>
      <c r="K142" s="14">
        <f>INDEX(SystemParamValues,MATCH("NIEmpeeMainRate",ParamNames,0),MATCH($B$2,SystemNames,0))</f>
        <v>0.12</v>
      </c>
      <c r="L142" s="14">
        <f>INDEX(SystemParamValues,MATCH("NIEmpeeUELRate",ParamNames,0),MATCH($B$2,SystemNames,0))</f>
        <v>0.02</v>
      </c>
      <c r="M142" s="14">
        <f>INDEX(SystemParamValues,MATCH("NIEmpeeUELRate",ParamNames,0),MATCH($B$2,SystemNames,0))</f>
        <v>0.02</v>
      </c>
      <c r="N142" s="14">
        <f>INDEX(SystemParamValues,MATCH("NIEmpeeUELRate",ParamNames,0),MATCH($B$2,SystemNames,0))</f>
        <v>0.02</v>
      </c>
      <c r="O142" s="14">
        <f>INDEX(SystemParamValues,MATCH("NIEmpeeUELRate",ParamNames,0),MATCH($B$2,SystemNames,0))</f>
        <v>0.02</v>
      </c>
      <c r="P142" s="14">
        <f>INDEX(SystemParamValues,MATCH("NIEmpeeUELRate",ParamNames,0),MATCH($B$2,SystemNames,0))</f>
        <v>0.02</v>
      </c>
      <c r="Q142" s="14">
        <f>INDEX(SystemParamValues,MATCH("NIEmpeeMainRate",ParamNames,0),MATCH($B$2,SystemNames,0))</f>
        <v>0.12</v>
      </c>
      <c r="R142" s="40">
        <v>0</v>
      </c>
      <c r="S142" s="14">
        <f>INDEX(SystemParamValues,MATCH("NIEmpeeMainRate",ParamNames,0),MATCH($B$2,SystemNames,0))</f>
        <v>0.12</v>
      </c>
      <c r="T142" s="14">
        <f>INDEX(SystemParamValues,MATCH("NIEmpeeUELRate",ParamNames,0),MATCH($B$2,SystemNames,0))</f>
        <v>0.02</v>
      </c>
      <c r="U142" s="14">
        <f>INDEX(SystemParamValues,MATCH("NIEmpeeUELRate",ParamNames,0),MATCH($B$2,SystemNames,0))</f>
        <v>0.02</v>
      </c>
      <c r="V142" s="14">
        <f>INDEX(SystemParamValues,MATCH("NIEmpeeUELRate",ParamNames,0),MATCH($B$2,SystemNames,0))</f>
        <v>0.02</v>
      </c>
      <c r="W142" s="14">
        <f>INDEX(SystemParamValues,MATCH("NIEmpeeUELRate",ParamNames,0),MATCH($B$2,SystemNames,0))</f>
        <v>0.02</v>
      </c>
      <c r="X142" s="14">
        <f>INDEX(SystemParamValues,MATCH("NIEmpeeUELRate",ParamNames,0),MATCH($B$2,SystemNames,0))</f>
        <v>0.02</v>
      </c>
      <c r="Y142" s="14">
        <f>INDEX(SystemParamValues,MATCH("NIEmpeeMainRate",ParamNames,0),MATCH($B$2,SystemNames,0))</f>
        <v>0.12</v>
      </c>
      <c r="Z142" s="40">
        <v>0</v>
      </c>
      <c r="AA142" s="14">
        <f>INDEX(SystemParamValues,MATCH("NIEmpeeMainRate",ParamNames,0),MATCH($B$2,SystemNames,0))</f>
        <v>0.12</v>
      </c>
      <c r="AB142" s="14">
        <f>INDEX(SystemParamValues,MATCH("NIEmpeeUELRate",ParamNames,0),MATCH($B$2,SystemNames,0))</f>
        <v>0.02</v>
      </c>
      <c r="AC142" s="14">
        <f>INDEX(SystemParamValues,MATCH("NIEmpeeUELRate",ParamNames,0),MATCH($B$2,SystemNames,0))</f>
        <v>0.02</v>
      </c>
      <c r="AD142" s="14">
        <f>INDEX(SystemParamValues,MATCH("NIEmpeeUELRate",ParamNames,0),MATCH($B$2,SystemNames,0))</f>
        <v>0.02</v>
      </c>
      <c r="AE142" s="14">
        <f>INDEX(SystemParamValues,MATCH("NIEmpeeUELRate",ParamNames,0),MATCH($B$2,SystemNames,0))</f>
        <v>0.02</v>
      </c>
      <c r="AF142" s="14">
        <f>INDEX(SystemParamValues,MATCH("NIEmpeeUELRate",ParamNames,0),MATCH($B$2,SystemNames,0))</f>
        <v>0.02</v>
      </c>
      <c r="AG142" s="14">
        <f>INDEX(SystemParamValues,MATCH("NIEmpeeMainRate",ParamNames,0),MATCH($B$2,SystemNames,0))</f>
        <v>0.12</v>
      </c>
      <c r="AH142" s="40">
        <v>0</v>
      </c>
      <c r="AI142" s="14">
        <f>INDEX(SystemParamValues,MATCH("NIEmpeeMainRate",ParamNames,0),MATCH($B$2,SystemNames,0))</f>
        <v>0.12</v>
      </c>
      <c r="AJ142" s="14">
        <f>INDEX(SystemParamValues,MATCH("NIEmpeeUELRate",ParamNames,0),MATCH($B$2,SystemNames,0))</f>
        <v>0.02</v>
      </c>
      <c r="AK142" s="14">
        <f>INDEX(SystemParamValues,MATCH("NIEmpeeUELRate",ParamNames,0),MATCH($B$2,SystemNames,0))</f>
        <v>0.02</v>
      </c>
      <c r="AL142" s="14">
        <f>INDEX(SystemParamValues,MATCH("NIEmpeeUELRate",ParamNames,0),MATCH($B$2,SystemNames,0))</f>
        <v>0.02</v>
      </c>
      <c r="AM142" s="14">
        <f>INDEX(SystemParamValues,MATCH("NIEmpeeUELRate",ParamNames,0),MATCH($B$2,SystemNames,0))</f>
        <v>0.02</v>
      </c>
      <c r="AN142" s="14">
        <f>INDEX(SystemParamValues,MATCH("NIEmpeeUELRate",ParamNames,0),MATCH($B$2,SystemNames,0))</f>
        <v>0.02</v>
      </c>
      <c r="AO142" s="14">
        <f>INDEX(SystemParamValues,MATCH("NIEmpeeMainRate",ParamNames,0),MATCH($B$2,SystemNames,0))</f>
        <v>0.12</v>
      </c>
      <c r="AP142" s="40">
        <v>0</v>
      </c>
      <c r="AQ142" s="14">
        <f>INDEX(SystemParamValues,MATCH("NIEmpeeMainRate",ParamNames,0),MATCH($B$2,SystemNames,0))</f>
        <v>0.12</v>
      </c>
      <c r="AR142" s="14">
        <f>INDEX(SystemParamValues,MATCH("NIEmpeeUELRate",ParamNames,0),MATCH($B$2,SystemNames,0))</f>
        <v>0.02</v>
      </c>
      <c r="AS142" s="14">
        <f>INDEX(SystemParamValues,MATCH("NIEmpeeUELRate",ParamNames,0),MATCH($B$2,SystemNames,0))</f>
        <v>0.02</v>
      </c>
      <c r="AT142" s="14">
        <f>INDEX(SystemParamValues,MATCH("NIEmpeeUELRate",ParamNames,0),MATCH($B$2,SystemNames,0))</f>
        <v>0.02</v>
      </c>
      <c r="AU142" s="14">
        <f>INDEX(SystemParamValues,MATCH("NIEmpeeUELRate",ParamNames,0),MATCH($B$2,SystemNames,0))</f>
        <v>0.02</v>
      </c>
      <c r="AV142" s="14">
        <f>INDEX(SystemParamValues,MATCH("NIEmpeeUELRate",ParamNames,0),MATCH($B$2,SystemNames,0))</f>
        <v>0.02</v>
      </c>
      <c r="AW142" s="14">
        <f>INDEX(SystemParamValues,MATCH("NIEmpeeMainRate",ParamNames,0),MATCH($B$2,SystemNames,0))</f>
        <v>0.12</v>
      </c>
    </row>
    <row r="143" spans="1:49">
      <c r="A143" s="21" t="s">
        <v>269</v>
      </c>
      <c r="B143" s="29">
        <v>0</v>
      </c>
      <c r="C143" s="14">
        <f>INDEX(SystemParamValues,MATCH("NIEmperMainRate",ParamNames,0),MATCH($B$2,SystemNames,0))</f>
        <v>0.13800000000000001</v>
      </c>
      <c r="D143" s="14">
        <f>INDEX(SystemParamValues,MATCH("NIEmperUELRate",ParamNames,0),MATCH($B$2,SystemNames,0))</f>
        <v>0.13800000000000001</v>
      </c>
      <c r="E143" s="14">
        <f>INDEX(SystemParamValues,MATCH("NIEmperUELRate",ParamNames,0),MATCH($B$2,SystemNames,0))</f>
        <v>0.13800000000000001</v>
      </c>
      <c r="F143" s="14">
        <f>INDEX(SystemParamValues,MATCH("NIEmperUELRate",ParamNames,0),MATCH($B$2,SystemNames,0))</f>
        <v>0.13800000000000001</v>
      </c>
      <c r="G143" s="14">
        <f>INDEX(SystemParamValues,MATCH("NIEmperUELRate",ParamNames,0),MATCH($B$2,SystemNames,0))</f>
        <v>0.13800000000000001</v>
      </c>
      <c r="H143" s="14">
        <f>INDEX(SystemParamValues,MATCH("NIEmperUELRate",ParamNames,0),MATCH($B$2,SystemNames,0))</f>
        <v>0.13800000000000001</v>
      </c>
      <c r="I143" s="14">
        <f>INDEX(SystemParamValues,MATCH("NIEmperMainRate",ParamNames,0),MATCH($B$2,SystemNames,0))</f>
        <v>0.13800000000000001</v>
      </c>
      <c r="J143" s="14">
        <v>0</v>
      </c>
      <c r="K143" s="14">
        <f>INDEX(SystemParamValues,MATCH("NIEmperMainRate",ParamNames,0),MATCH($B$2,SystemNames,0))</f>
        <v>0.13800000000000001</v>
      </c>
      <c r="L143" s="14">
        <f>INDEX(SystemParamValues,MATCH("NIEmperUELRate",ParamNames,0),MATCH($B$2,SystemNames,0))</f>
        <v>0.13800000000000001</v>
      </c>
      <c r="M143" s="14">
        <f>INDEX(SystemParamValues,MATCH("NIEmperUELRate",ParamNames,0),MATCH($B$2,SystemNames,0))</f>
        <v>0.13800000000000001</v>
      </c>
      <c r="N143" s="14">
        <f>INDEX(SystemParamValues,MATCH("NIEmperUELRate",ParamNames,0),MATCH($B$2,SystemNames,0))</f>
        <v>0.13800000000000001</v>
      </c>
      <c r="O143" s="14">
        <f>INDEX(SystemParamValues,MATCH("NIEmperUELRate",ParamNames,0),MATCH($B$2,SystemNames,0))</f>
        <v>0.13800000000000001</v>
      </c>
      <c r="P143" s="14">
        <f>INDEX(SystemParamValues,MATCH("NIEmperUELRate",ParamNames,0),MATCH($B$2,SystemNames,0))</f>
        <v>0.13800000000000001</v>
      </c>
      <c r="Q143" s="14">
        <f>INDEX(SystemParamValues,MATCH("NIEmperMainRate",ParamNames,0),MATCH($B$2,SystemNames,0))</f>
        <v>0.13800000000000001</v>
      </c>
      <c r="R143" s="14">
        <v>0</v>
      </c>
      <c r="S143" s="14">
        <f>INDEX(SystemParamValues,MATCH("NIEmperMainRate",ParamNames,0),MATCH($B$2,SystemNames,0))</f>
        <v>0.13800000000000001</v>
      </c>
      <c r="T143" s="14">
        <f>INDEX(SystemParamValues,MATCH("NIEmperUELRate",ParamNames,0),MATCH($B$2,SystemNames,0))</f>
        <v>0.13800000000000001</v>
      </c>
      <c r="U143" s="14">
        <f>INDEX(SystemParamValues,MATCH("NIEmperUELRate",ParamNames,0),MATCH($B$2,SystemNames,0))</f>
        <v>0.13800000000000001</v>
      </c>
      <c r="V143" s="14">
        <f>INDEX(SystemParamValues,MATCH("NIEmperUELRate",ParamNames,0),MATCH($B$2,SystemNames,0))</f>
        <v>0.13800000000000001</v>
      </c>
      <c r="W143" s="14">
        <f>INDEX(SystemParamValues,MATCH("NIEmperUELRate",ParamNames,0),MATCH($B$2,SystemNames,0))</f>
        <v>0.13800000000000001</v>
      </c>
      <c r="X143" s="14">
        <f>INDEX(SystemParamValues,MATCH("NIEmperUELRate",ParamNames,0),MATCH($B$2,SystemNames,0))</f>
        <v>0.13800000000000001</v>
      </c>
      <c r="Y143" s="14">
        <f>INDEX(SystemParamValues,MATCH("NIEmperMainRate",ParamNames,0),MATCH($B$2,SystemNames,0))</f>
        <v>0.13800000000000001</v>
      </c>
      <c r="Z143" s="14">
        <v>0</v>
      </c>
      <c r="AA143" s="14">
        <f>INDEX(SystemParamValues,MATCH("NIEmperMainRate",ParamNames,0),MATCH($B$2,SystemNames,0))</f>
        <v>0.13800000000000001</v>
      </c>
      <c r="AB143" s="14">
        <f>INDEX(SystemParamValues,MATCH("NIEmperUELRate",ParamNames,0),MATCH($B$2,SystemNames,0))</f>
        <v>0.13800000000000001</v>
      </c>
      <c r="AC143" s="14">
        <f>INDEX(SystemParamValues,MATCH("NIEmperUELRate",ParamNames,0),MATCH($B$2,SystemNames,0))</f>
        <v>0.13800000000000001</v>
      </c>
      <c r="AD143" s="14">
        <f>INDEX(SystemParamValues,MATCH("NIEmperUELRate",ParamNames,0),MATCH($B$2,SystemNames,0))</f>
        <v>0.13800000000000001</v>
      </c>
      <c r="AE143" s="14">
        <f>INDEX(SystemParamValues,MATCH("NIEmperUELRate",ParamNames,0),MATCH($B$2,SystemNames,0))</f>
        <v>0.13800000000000001</v>
      </c>
      <c r="AF143" s="14">
        <f>INDEX(SystemParamValues,MATCH("NIEmperUELRate",ParamNames,0),MATCH($B$2,SystemNames,0))</f>
        <v>0.13800000000000001</v>
      </c>
      <c r="AG143" s="14">
        <f>INDEX(SystemParamValues,MATCH("NIEmperMainRate",ParamNames,0),MATCH($B$2,SystemNames,0))</f>
        <v>0.13800000000000001</v>
      </c>
      <c r="AH143" s="14">
        <v>0</v>
      </c>
      <c r="AI143" s="14">
        <f>INDEX(SystemParamValues,MATCH("NIEmperMainRate",ParamNames,0),MATCH($B$2,SystemNames,0))</f>
        <v>0.13800000000000001</v>
      </c>
      <c r="AJ143" s="14">
        <f>INDEX(SystemParamValues,MATCH("NIEmperUELRate",ParamNames,0),MATCH($B$2,SystemNames,0))</f>
        <v>0.13800000000000001</v>
      </c>
      <c r="AK143" s="14">
        <f>INDEX(SystemParamValues,MATCH("NIEmperUELRate",ParamNames,0),MATCH($B$2,SystemNames,0))</f>
        <v>0.13800000000000001</v>
      </c>
      <c r="AL143" s="14">
        <f>INDEX(SystemParamValues,MATCH("NIEmperUELRate",ParamNames,0),MATCH($B$2,SystemNames,0))</f>
        <v>0.13800000000000001</v>
      </c>
      <c r="AM143" s="14">
        <f>INDEX(SystemParamValues,MATCH("NIEmperUELRate",ParamNames,0),MATCH($B$2,SystemNames,0))</f>
        <v>0.13800000000000001</v>
      </c>
      <c r="AN143" s="14">
        <f>INDEX(SystemParamValues,MATCH("NIEmperUELRate",ParamNames,0),MATCH($B$2,SystemNames,0))</f>
        <v>0.13800000000000001</v>
      </c>
      <c r="AO143" s="14">
        <f>INDEX(SystemParamValues,MATCH("NIEmperMainRate",ParamNames,0),MATCH($B$2,SystemNames,0))</f>
        <v>0.13800000000000001</v>
      </c>
      <c r="AP143" s="14">
        <v>0</v>
      </c>
      <c r="AQ143" s="14">
        <f>INDEX(SystemParamValues,MATCH("NIEmperMainRate",ParamNames,0),MATCH($B$2,SystemNames,0))</f>
        <v>0.13800000000000001</v>
      </c>
      <c r="AR143" s="14">
        <f>INDEX(SystemParamValues,MATCH("NIEmperUELRate",ParamNames,0),MATCH($B$2,SystemNames,0))</f>
        <v>0.13800000000000001</v>
      </c>
      <c r="AS143" s="14">
        <f>INDEX(SystemParamValues,MATCH("NIEmperUELRate",ParamNames,0),MATCH($B$2,SystemNames,0))</f>
        <v>0.13800000000000001</v>
      </c>
      <c r="AT143" s="14">
        <f>INDEX(SystemParamValues,MATCH("NIEmperUELRate",ParamNames,0),MATCH($B$2,SystemNames,0))</f>
        <v>0.13800000000000001</v>
      </c>
      <c r="AU143" s="14">
        <f>INDEX(SystemParamValues,MATCH("NIEmperUELRate",ParamNames,0),MATCH($B$2,SystemNames,0))</f>
        <v>0.13800000000000001</v>
      </c>
      <c r="AV143" s="14">
        <f>INDEX(SystemParamValues,MATCH("NIEmperUELRate",ParamNames,0),MATCH($B$2,SystemNames,0))</f>
        <v>0.13800000000000001</v>
      </c>
      <c r="AW143" s="14">
        <f>INDEX(SystemParamValues,MATCH("NIEmperMainRate",ParamNames,0),MATCH($B$2,SystemNames,0))</f>
        <v>0.13800000000000001</v>
      </c>
    </row>
    <row r="144" spans="1:49">
      <c r="A144" s="21" t="s">
        <v>264</v>
      </c>
      <c r="B144" s="29">
        <v>0</v>
      </c>
      <c r="C144" s="14">
        <v>0</v>
      </c>
      <c r="D144" s="14">
        <v>0</v>
      </c>
      <c r="E144" s="14">
        <v>0</v>
      </c>
      <c r="F144" s="14">
        <v>0</v>
      </c>
      <c r="G144" s="14">
        <v>0</v>
      </c>
      <c r="H144" s="14">
        <v>0</v>
      </c>
      <c r="I144" s="14">
        <f>INDEX(SystemParamValues,MATCH("TaxCredTaperRate",ParamNames,0),MATCH($B$2,SystemNames,0))</f>
        <v>0.41</v>
      </c>
      <c r="J144" s="14">
        <v>0</v>
      </c>
      <c r="K144" s="14">
        <v>0</v>
      </c>
      <c r="L144" s="14">
        <v>0</v>
      </c>
      <c r="M144" s="14">
        <v>0</v>
      </c>
      <c r="N144" s="14">
        <v>0</v>
      </c>
      <c r="O144" s="14">
        <v>0</v>
      </c>
      <c r="P144" s="14">
        <v>0</v>
      </c>
      <c r="Q144" s="14">
        <f>INDEX(SystemParamValues,MATCH("TaxCredTaperRate",ParamNames,0),MATCH($B$2,SystemNames,0))</f>
        <v>0.41</v>
      </c>
      <c r="R144" s="14">
        <v>0</v>
      </c>
      <c r="S144" s="14">
        <v>0</v>
      </c>
      <c r="T144" s="14">
        <v>0</v>
      </c>
      <c r="U144" s="14">
        <v>0</v>
      </c>
      <c r="V144" s="14">
        <v>0</v>
      </c>
      <c r="W144" s="14">
        <v>0</v>
      </c>
      <c r="X144" s="14">
        <v>0</v>
      </c>
      <c r="Y144" s="14">
        <f>INDEX(SystemParamValues,MATCH("TaxCredTaperRate",ParamNames,0),MATCH($B$2,SystemNames,0))</f>
        <v>0.41</v>
      </c>
      <c r="Z144" s="14">
        <v>0</v>
      </c>
      <c r="AA144" s="14">
        <v>0</v>
      </c>
      <c r="AB144" s="14">
        <v>0</v>
      </c>
      <c r="AC144" s="14">
        <v>0</v>
      </c>
      <c r="AD144" s="14">
        <v>0</v>
      </c>
      <c r="AE144" s="14">
        <v>0</v>
      </c>
      <c r="AF144" s="14">
        <v>0</v>
      </c>
      <c r="AG144" s="14">
        <f>INDEX(SystemParamValues,MATCH("TaxCredTaperRate",ParamNames,0),MATCH($B$2,SystemNames,0))</f>
        <v>0.41</v>
      </c>
      <c r="AH144" s="14">
        <v>0</v>
      </c>
      <c r="AI144" s="14">
        <v>0</v>
      </c>
      <c r="AJ144" s="14">
        <v>0</v>
      </c>
      <c r="AK144" s="14">
        <v>0</v>
      </c>
      <c r="AL144" s="14">
        <v>0</v>
      </c>
      <c r="AM144" s="14">
        <v>0</v>
      </c>
      <c r="AN144" s="14">
        <v>0</v>
      </c>
      <c r="AO144" s="14">
        <f>INDEX(SystemParamValues,MATCH("TaxCredTaperRate",ParamNames,0),MATCH($B$2,SystemNames,0))</f>
        <v>0.41</v>
      </c>
      <c r="AP144" s="14">
        <v>0</v>
      </c>
      <c r="AQ144" s="14">
        <v>0</v>
      </c>
      <c r="AR144" s="14">
        <v>0</v>
      </c>
      <c r="AS144" s="14">
        <v>0</v>
      </c>
      <c r="AT144" s="14">
        <v>0</v>
      </c>
      <c r="AU144" s="14">
        <v>0</v>
      </c>
      <c r="AV144" s="14">
        <v>0</v>
      </c>
      <c r="AW144" s="14">
        <f>INDEX(SystemParamValues,MATCH("TaxCredTaperRate",ParamNames,0),MATCH($B$2,SystemNames,0))</f>
        <v>0.41</v>
      </c>
    </row>
    <row r="145" spans="1:49">
      <c r="A145" s="21" t="s">
        <v>260</v>
      </c>
      <c r="B145" s="30">
        <f t="shared" ref="B145:AW145" si="18">(B141+B142+B143+B144)/(1+B143)</f>
        <v>0</v>
      </c>
      <c r="C145" s="15">
        <f t="shared" si="18"/>
        <v>0.40246045694200355</v>
      </c>
      <c r="D145" s="15">
        <f t="shared" si="18"/>
        <v>0.49033391915641483</v>
      </c>
      <c r="E145" s="15">
        <f t="shared" si="18"/>
        <v>0.58492091388400713</v>
      </c>
      <c r="F145" s="15">
        <f t="shared" si="18"/>
        <v>0.64752196836555376</v>
      </c>
      <c r="G145" s="15">
        <f t="shared" si="18"/>
        <v>0.66608084358523734</v>
      </c>
      <c r="H145" s="15">
        <f t="shared" si="18"/>
        <v>0.53427065026362053</v>
      </c>
      <c r="I145" s="15">
        <f t="shared" si="18"/>
        <v>0.76274165202108968</v>
      </c>
      <c r="J145" s="15">
        <f t="shared" si="18"/>
        <v>0</v>
      </c>
      <c r="K145" s="15">
        <f t="shared" si="18"/>
        <v>0.40246045694200355</v>
      </c>
      <c r="L145" s="15">
        <f t="shared" si="18"/>
        <v>0.49033391915641483</v>
      </c>
      <c r="M145" s="15">
        <f t="shared" si="18"/>
        <v>0.58492091388400713</v>
      </c>
      <c r="N145" s="15">
        <f t="shared" si="18"/>
        <v>0.64752196836555376</v>
      </c>
      <c r="O145" s="15">
        <f t="shared" si="18"/>
        <v>0.66608084358523734</v>
      </c>
      <c r="P145" s="15">
        <f t="shared" si="18"/>
        <v>0.53427065026362053</v>
      </c>
      <c r="Q145" s="15">
        <f t="shared" si="18"/>
        <v>0.76274165202108968</v>
      </c>
      <c r="R145" s="15">
        <f t="shared" si="18"/>
        <v>0</v>
      </c>
      <c r="S145" s="15">
        <f t="shared" si="18"/>
        <v>0.40246045694200355</v>
      </c>
      <c r="T145" s="15">
        <f t="shared" si="18"/>
        <v>0.49033391915641483</v>
      </c>
      <c r="U145" s="15">
        <f t="shared" si="18"/>
        <v>0.58492091388400713</v>
      </c>
      <c r="V145" s="15">
        <f t="shared" si="18"/>
        <v>0.64752196836555376</v>
      </c>
      <c r="W145" s="15">
        <f t="shared" si="18"/>
        <v>0.66608084358523734</v>
      </c>
      <c r="X145" s="15">
        <f t="shared" si="18"/>
        <v>0.53427065026362053</v>
      </c>
      <c r="Y145" s="15">
        <f t="shared" si="18"/>
        <v>0.76274165202108968</v>
      </c>
      <c r="Z145" s="15">
        <f t="shared" si="18"/>
        <v>0</v>
      </c>
      <c r="AA145" s="15">
        <f t="shared" si="18"/>
        <v>0.40246045694200355</v>
      </c>
      <c r="AB145" s="15">
        <f t="shared" si="18"/>
        <v>0.49033391915641483</v>
      </c>
      <c r="AC145" s="15">
        <f t="shared" si="18"/>
        <v>0.58492091388400713</v>
      </c>
      <c r="AD145" s="15">
        <f t="shared" si="18"/>
        <v>0.64752196836555376</v>
      </c>
      <c r="AE145" s="15">
        <f t="shared" si="18"/>
        <v>0.66608084358523734</v>
      </c>
      <c r="AF145" s="15">
        <f t="shared" si="18"/>
        <v>0.53427065026362053</v>
      </c>
      <c r="AG145" s="15">
        <f t="shared" si="18"/>
        <v>0.76274165202108968</v>
      </c>
      <c r="AH145" s="15">
        <f t="shared" si="18"/>
        <v>0</v>
      </c>
      <c r="AI145" s="15">
        <f t="shared" si="18"/>
        <v>0.40246045694200355</v>
      </c>
      <c r="AJ145" s="15">
        <f t="shared" si="18"/>
        <v>0.49033391915641483</v>
      </c>
      <c r="AK145" s="15">
        <f t="shared" si="18"/>
        <v>0.58492091388400713</v>
      </c>
      <c r="AL145" s="15">
        <f t="shared" si="18"/>
        <v>0.64752196836555376</v>
      </c>
      <c r="AM145" s="15">
        <f t="shared" si="18"/>
        <v>0.66608084358523734</v>
      </c>
      <c r="AN145" s="15">
        <f t="shared" si="18"/>
        <v>0.53427065026362053</v>
      </c>
      <c r="AO145" s="15">
        <f t="shared" si="18"/>
        <v>0.76274165202108968</v>
      </c>
      <c r="AP145" s="15">
        <f t="shared" si="18"/>
        <v>0</v>
      </c>
      <c r="AQ145" s="15">
        <f t="shared" si="18"/>
        <v>0.40246045694200355</v>
      </c>
      <c r="AR145" s="15">
        <f t="shared" si="18"/>
        <v>0.49033391915641483</v>
      </c>
      <c r="AS145" s="15">
        <f t="shared" si="18"/>
        <v>0.58492091388400713</v>
      </c>
      <c r="AT145" s="15">
        <f t="shared" si="18"/>
        <v>0.64752196836555376</v>
      </c>
      <c r="AU145" s="15">
        <f t="shared" si="18"/>
        <v>0.66608084358523734</v>
      </c>
      <c r="AV145" s="15">
        <f t="shared" si="18"/>
        <v>0.53427065026362053</v>
      </c>
      <c r="AW145" s="15">
        <f t="shared" si="18"/>
        <v>0.76274165202108968</v>
      </c>
    </row>
    <row r="146" spans="1:49">
      <c r="A146" s="21" t="s">
        <v>10</v>
      </c>
      <c r="B146" s="29">
        <v>0</v>
      </c>
      <c r="C146" s="14">
        <v>0</v>
      </c>
      <c r="D146" s="14">
        <v>0</v>
      </c>
      <c r="E146" s="14">
        <v>0</v>
      </c>
      <c r="F146" s="14">
        <v>0</v>
      </c>
      <c r="G146" s="14">
        <v>0</v>
      </c>
      <c r="H146" s="14">
        <v>0</v>
      </c>
      <c r="I146" s="14">
        <v>0</v>
      </c>
      <c r="J146" s="14">
        <f t="shared" ref="J146:Q146" si="19">INDEX(SystemParamValues,MATCH("BasicRate",ParamNames,0),MATCH($B$2,SystemNames,0))</f>
        <v>0.2</v>
      </c>
      <c r="K146" s="14">
        <f t="shared" si="19"/>
        <v>0.2</v>
      </c>
      <c r="L146" s="14">
        <f t="shared" si="19"/>
        <v>0.2</v>
      </c>
      <c r="M146" s="14">
        <f t="shared" si="19"/>
        <v>0.2</v>
      </c>
      <c r="N146" s="14">
        <f t="shared" si="19"/>
        <v>0.2</v>
      </c>
      <c r="O146" s="14">
        <f t="shared" si="19"/>
        <v>0.2</v>
      </c>
      <c r="P146" s="14">
        <f t="shared" si="19"/>
        <v>0.2</v>
      </c>
      <c r="Q146" s="14">
        <f t="shared" si="19"/>
        <v>0.2</v>
      </c>
      <c r="R146" s="14">
        <f t="shared" ref="R146:Y146" si="20">INDEX(SystemParamValues,MATCH("HigherRate",ParamNames,0),MATCH($B$2,SystemNames,0))</f>
        <v>0.4</v>
      </c>
      <c r="S146" s="14">
        <f t="shared" si="20"/>
        <v>0.4</v>
      </c>
      <c r="T146" s="14">
        <f t="shared" si="20"/>
        <v>0.4</v>
      </c>
      <c r="U146" s="14">
        <f t="shared" si="20"/>
        <v>0.4</v>
      </c>
      <c r="V146" s="14">
        <f t="shared" si="20"/>
        <v>0.4</v>
      </c>
      <c r="W146" s="14">
        <f t="shared" si="20"/>
        <v>0.4</v>
      </c>
      <c r="X146" s="14">
        <f t="shared" si="20"/>
        <v>0.4</v>
      </c>
      <c r="Y146" s="14">
        <f t="shared" si="20"/>
        <v>0.4</v>
      </c>
      <c r="Z146" s="14">
        <f t="shared" ref="Z146:AG146" si="21">INDEX(SystemParamValues,MATCH("MTROnPATaper",ParamNames,0),MATCH($B$2,SystemNames,0))</f>
        <v>0.6</v>
      </c>
      <c r="AA146" s="14">
        <f t="shared" si="21"/>
        <v>0.6</v>
      </c>
      <c r="AB146" s="14">
        <f t="shared" si="21"/>
        <v>0.6</v>
      </c>
      <c r="AC146" s="14">
        <f t="shared" si="21"/>
        <v>0.6</v>
      </c>
      <c r="AD146" s="14">
        <f t="shared" si="21"/>
        <v>0.6</v>
      </c>
      <c r="AE146" s="14">
        <f t="shared" si="21"/>
        <v>0.6</v>
      </c>
      <c r="AF146" s="14">
        <f t="shared" si="21"/>
        <v>0.6</v>
      </c>
      <c r="AG146" s="14">
        <f t="shared" si="21"/>
        <v>0.6</v>
      </c>
      <c r="AH146" s="14">
        <f t="shared" ref="AH146:AO146" si="22">INDEX(SystemParamValues,MATCH("AdditionalRate",ParamNames,0),MATCH($B$2,SystemNames,0))</f>
        <v>0.45</v>
      </c>
      <c r="AI146" s="14">
        <f t="shared" si="22"/>
        <v>0.45</v>
      </c>
      <c r="AJ146" s="14">
        <f t="shared" si="22"/>
        <v>0.45</v>
      </c>
      <c r="AK146" s="14">
        <f t="shared" si="22"/>
        <v>0.45</v>
      </c>
      <c r="AL146" s="14">
        <f t="shared" si="22"/>
        <v>0.45</v>
      </c>
      <c r="AM146" s="14">
        <f t="shared" si="22"/>
        <v>0.45</v>
      </c>
      <c r="AN146" s="14">
        <f t="shared" si="22"/>
        <v>0.45</v>
      </c>
      <c r="AO146" s="14">
        <f t="shared" si="22"/>
        <v>0.45</v>
      </c>
      <c r="AP146" s="14">
        <f t="shared" ref="AP146:AW146" si="23">INDEX(SystemParamValues,MATCH("PensCredTaperRate",ParamNames,0),MATCH($B$2,SystemNames,0))</f>
        <v>0.4</v>
      </c>
      <c r="AQ146" s="14">
        <f t="shared" si="23"/>
        <v>0.4</v>
      </c>
      <c r="AR146" s="14">
        <f t="shared" si="23"/>
        <v>0.4</v>
      </c>
      <c r="AS146" s="14">
        <f t="shared" si="23"/>
        <v>0.4</v>
      </c>
      <c r="AT146" s="14">
        <f t="shared" si="23"/>
        <v>0.4</v>
      </c>
      <c r="AU146" s="14">
        <f t="shared" si="23"/>
        <v>0.4</v>
      </c>
      <c r="AV146" s="14">
        <f t="shared" si="23"/>
        <v>0.4</v>
      </c>
      <c r="AW146" s="14">
        <f t="shared" si="23"/>
        <v>0.4</v>
      </c>
    </row>
    <row r="147" spans="1:49">
      <c r="A147" s="21" t="s">
        <v>3</v>
      </c>
      <c r="B147" s="29">
        <v>1</v>
      </c>
      <c r="C147" s="14">
        <v>1</v>
      </c>
      <c r="D147" s="14">
        <v>1</v>
      </c>
      <c r="E147" s="14">
        <v>1</v>
      </c>
      <c r="F147" s="14">
        <v>1</v>
      </c>
      <c r="G147" s="14">
        <v>1</v>
      </c>
      <c r="H147" s="14">
        <v>1</v>
      </c>
      <c r="I147" s="14">
        <v>1</v>
      </c>
      <c r="J147" s="14">
        <v>1</v>
      </c>
      <c r="K147" s="14">
        <v>1</v>
      </c>
      <c r="L147" s="14">
        <v>1</v>
      </c>
      <c r="M147" s="14">
        <v>1</v>
      </c>
      <c r="N147" s="14">
        <v>1</v>
      </c>
      <c r="O147" s="14">
        <v>1</v>
      </c>
      <c r="P147" s="14">
        <v>1</v>
      </c>
      <c r="Q147" s="14">
        <v>1</v>
      </c>
      <c r="R147" s="14">
        <v>1</v>
      </c>
      <c r="S147" s="14">
        <v>1</v>
      </c>
      <c r="T147" s="14">
        <v>1</v>
      </c>
      <c r="U147" s="14">
        <v>1</v>
      </c>
      <c r="V147" s="14">
        <v>1</v>
      </c>
      <c r="W147" s="14">
        <v>1</v>
      </c>
      <c r="X147" s="14">
        <v>1</v>
      </c>
      <c r="Y147" s="14">
        <v>1</v>
      </c>
      <c r="Z147" s="14">
        <v>1</v>
      </c>
      <c r="AA147" s="14">
        <v>1</v>
      </c>
      <c r="AB147" s="14">
        <v>1</v>
      </c>
      <c r="AC147" s="14">
        <v>1</v>
      </c>
      <c r="AD147" s="14">
        <v>1</v>
      </c>
      <c r="AE147" s="14">
        <v>1</v>
      </c>
      <c r="AF147" s="14">
        <v>1</v>
      </c>
      <c r="AG147" s="14">
        <v>1</v>
      </c>
      <c r="AH147" s="14">
        <v>1</v>
      </c>
      <c r="AI147" s="14">
        <v>1</v>
      </c>
      <c r="AJ147" s="14">
        <v>1</v>
      </c>
      <c r="AK147" s="14">
        <v>1</v>
      </c>
      <c r="AL147" s="14">
        <v>1</v>
      </c>
      <c r="AM147" s="14">
        <v>1</v>
      </c>
      <c r="AN147" s="14">
        <v>1</v>
      </c>
      <c r="AO147" s="14">
        <v>1</v>
      </c>
      <c r="AP147" s="14">
        <v>1</v>
      </c>
      <c r="AQ147" s="14">
        <v>1</v>
      </c>
      <c r="AR147" s="14">
        <v>1</v>
      </c>
      <c r="AS147" s="14">
        <v>1</v>
      </c>
      <c r="AT147" s="14">
        <v>1</v>
      </c>
      <c r="AU147" s="14">
        <v>1</v>
      </c>
      <c r="AV147" s="14">
        <v>1</v>
      </c>
      <c r="AW147" s="14">
        <v>1</v>
      </c>
    </row>
    <row r="148" spans="1:49">
      <c r="A148" s="21" t="s">
        <v>251</v>
      </c>
      <c r="B148" s="24">
        <f>1</f>
        <v>1</v>
      </c>
      <c r="C148" s="1">
        <f>1</f>
        <v>1</v>
      </c>
      <c r="D148" s="1">
        <f>1</f>
        <v>1</v>
      </c>
      <c r="E148" s="1">
        <f>1</f>
        <v>1</v>
      </c>
      <c r="F148" s="1">
        <f>1</f>
        <v>1</v>
      </c>
      <c r="G148" s="1">
        <f>1</f>
        <v>1</v>
      </c>
      <c r="H148" s="1">
        <f>1</f>
        <v>1</v>
      </c>
      <c r="I148" s="1">
        <f>1</f>
        <v>1</v>
      </c>
      <c r="J148" s="1">
        <f>1</f>
        <v>1</v>
      </c>
      <c r="K148" s="1">
        <f>1</f>
        <v>1</v>
      </c>
      <c r="L148" s="1">
        <f>1</f>
        <v>1</v>
      </c>
      <c r="M148" s="1">
        <f>1</f>
        <v>1</v>
      </c>
      <c r="N148" s="1">
        <f>1</f>
        <v>1</v>
      </c>
      <c r="O148" s="1">
        <f>1</f>
        <v>1</v>
      </c>
      <c r="P148" s="1">
        <f>1</f>
        <v>1</v>
      </c>
      <c r="Q148" s="1">
        <f>1</f>
        <v>1</v>
      </c>
      <c r="R148" s="1">
        <f>1</f>
        <v>1</v>
      </c>
      <c r="S148" s="1">
        <f>1</f>
        <v>1</v>
      </c>
      <c r="T148" s="1">
        <f>1</f>
        <v>1</v>
      </c>
      <c r="U148" s="1">
        <f>1</f>
        <v>1</v>
      </c>
      <c r="V148" s="1">
        <f>1</f>
        <v>1</v>
      </c>
      <c r="W148" s="1">
        <f>1</f>
        <v>1</v>
      </c>
      <c r="X148" s="1">
        <f>1</f>
        <v>1</v>
      </c>
      <c r="Y148" s="1">
        <f>1</f>
        <v>1</v>
      </c>
      <c r="Z148" s="1">
        <f>1</f>
        <v>1</v>
      </c>
      <c r="AA148" s="1">
        <f>1</f>
        <v>1</v>
      </c>
      <c r="AB148" s="1">
        <f>1</f>
        <v>1</v>
      </c>
      <c r="AC148" s="1">
        <f>1</f>
        <v>1</v>
      </c>
      <c r="AD148" s="1">
        <f>1</f>
        <v>1</v>
      </c>
      <c r="AE148" s="1">
        <f>1</f>
        <v>1</v>
      </c>
      <c r="AF148" s="1">
        <f>1</f>
        <v>1</v>
      </c>
      <c r="AG148" s="1">
        <f>1</f>
        <v>1</v>
      </c>
      <c r="AH148" s="1">
        <f>1</f>
        <v>1</v>
      </c>
      <c r="AI148" s="1">
        <f>1</f>
        <v>1</v>
      </c>
      <c r="AJ148" s="1">
        <f>1</f>
        <v>1</v>
      </c>
      <c r="AK148" s="1">
        <f>1</f>
        <v>1</v>
      </c>
      <c r="AL148" s="1">
        <f>1</f>
        <v>1</v>
      </c>
      <c r="AM148" s="1">
        <f>1</f>
        <v>1</v>
      </c>
      <c r="AN148" s="1">
        <f>1</f>
        <v>1</v>
      </c>
      <c r="AO148" s="1">
        <f>1</f>
        <v>1</v>
      </c>
      <c r="AP148" s="1">
        <f>1</f>
        <v>1</v>
      </c>
      <c r="AQ148" s="1">
        <f>1</f>
        <v>1</v>
      </c>
      <c r="AR148" s="1">
        <f>1</f>
        <v>1</v>
      </c>
      <c r="AS148" s="1">
        <f>1</f>
        <v>1</v>
      </c>
      <c r="AT148" s="1">
        <f>1</f>
        <v>1</v>
      </c>
      <c r="AU148" s="1">
        <f>1</f>
        <v>1</v>
      </c>
      <c r="AV148" s="1">
        <f>1</f>
        <v>1</v>
      </c>
      <c r="AW148" s="1">
        <f>1</f>
        <v>1</v>
      </c>
    </row>
    <row r="149" spans="1:49">
      <c r="A149" s="21" t="s">
        <v>250</v>
      </c>
      <c r="B149" s="24">
        <f t="shared" ref="B149:AW149" si="24">((1+$B$3)*(1+$B$4))-1</f>
        <v>5.0599999999999978E-2</v>
      </c>
      <c r="C149" s="1">
        <f t="shared" si="24"/>
        <v>5.0599999999999978E-2</v>
      </c>
      <c r="D149" s="1">
        <f t="shared" si="24"/>
        <v>5.0599999999999978E-2</v>
      </c>
      <c r="E149" s="1">
        <f t="shared" si="24"/>
        <v>5.0599999999999978E-2</v>
      </c>
      <c r="F149" s="1">
        <f t="shared" si="24"/>
        <v>5.0599999999999978E-2</v>
      </c>
      <c r="G149" s="1">
        <f t="shared" si="24"/>
        <v>5.0599999999999978E-2</v>
      </c>
      <c r="H149" s="1">
        <f t="shared" si="24"/>
        <v>5.0599999999999978E-2</v>
      </c>
      <c r="I149" s="1">
        <f t="shared" si="24"/>
        <v>5.0599999999999978E-2</v>
      </c>
      <c r="J149" s="1">
        <f t="shared" si="24"/>
        <v>5.0599999999999978E-2</v>
      </c>
      <c r="K149" s="1">
        <f t="shared" si="24"/>
        <v>5.0599999999999978E-2</v>
      </c>
      <c r="L149" s="1">
        <f t="shared" si="24"/>
        <v>5.0599999999999978E-2</v>
      </c>
      <c r="M149" s="1">
        <f t="shared" si="24"/>
        <v>5.0599999999999978E-2</v>
      </c>
      <c r="N149" s="1">
        <f t="shared" si="24"/>
        <v>5.0599999999999978E-2</v>
      </c>
      <c r="O149" s="1">
        <f t="shared" si="24"/>
        <v>5.0599999999999978E-2</v>
      </c>
      <c r="P149" s="1">
        <f t="shared" si="24"/>
        <v>5.0599999999999978E-2</v>
      </c>
      <c r="Q149" s="1">
        <f t="shared" si="24"/>
        <v>5.0599999999999978E-2</v>
      </c>
      <c r="R149" s="1">
        <f t="shared" si="24"/>
        <v>5.0599999999999978E-2</v>
      </c>
      <c r="S149" s="1">
        <f t="shared" si="24"/>
        <v>5.0599999999999978E-2</v>
      </c>
      <c r="T149" s="1">
        <f t="shared" si="24"/>
        <v>5.0599999999999978E-2</v>
      </c>
      <c r="U149" s="1">
        <f t="shared" si="24"/>
        <v>5.0599999999999978E-2</v>
      </c>
      <c r="V149" s="1">
        <f t="shared" si="24"/>
        <v>5.0599999999999978E-2</v>
      </c>
      <c r="W149" s="1">
        <f t="shared" si="24"/>
        <v>5.0599999999999978E-2</v>
      </c>
      <c r="X149" s="1">
        <f t="shared" si="24"/>
        <v>5.0599999999999978E-2</v>
      </c>
      <c r="Y149" s="1">
        <f t="shared" si="24"/>
        <v>5.0599999999999978E-2</v>
      </c>
      <c r="Z149" s="1">
        <f t="shared" si="24"/>
        <v>5.0599999999999978E-2</v>
      </c>
      <c r="AA149" s="1">
        <f t="shared" si="24"/>
        <v>5.0599999999999978E-2</v>
      </c>
      <c r="AB149" s="1">
        <f t="shared" si="24"/>
        <v>5.0599999999999978E-2</v>
      </c>
      <c r="AC149" s="1">
        <f t="shared" si="24"/>
        <v>5.0599999999999978E-2</v>
      </c>
      <c r="AD149" s="1">
        <f t="shared" si="24"/>
        <v>5.0599999999999978E-2</v>
      </c>
      <c r="AE149" s="1">
        <f t="shared" si="24"/>
        <v>5.0599999999999978E-2</v>
      </c>
      <c r="AF149" s="1">
        <f t="shared" si="24"/>
        <v>5.0599999999999978E-2</v>
      </c>
      <c r="AG149" s="1">
        <f t="shared" si="24"/>
        <v>5.0599999999999978E-2</v>
      </c>
      <c r="AH149" s="1">
        <f t="shared" si="24"/>
        <v>5.0599999999999978E-2</v>
      </c>
      <c r="AI149" s="1">
        <f t="shared" si="24"/>
        <v>5.0599999999999978E-2</v>
      </c>
      <c r="AJ149" s="1">
        <f t="shared" si="24"/>
        <v>5.0599999999999978E-2</v>
      </c>
      <c r="AK149" s="1">
        <f t="shared" si="24"/>
        <v>5.0599999999999978E-2</v>
      </c>
      <c r="AL149" s="1">
        <f t="shared" si="24"/>
        <v>5.0599999999999978E-2</v>
      </c>
      <c r="AM149" s="1">
        <f t="shared" si="24"/>
        <v>5.0599999999999978E-2</v>
      </c>
      <c r="AN149" s="1">
        <f t="shared" si="24"/>
        <v>5.0599999999999978E-2</v>
      </c>
      <c r="AO149" s="1">
        <f t="shared" si="24"/>
        <v>5.0599999999999978E-2</v>
      </c>
      <c r="AP149" s="1">
        <f t="shared" si="24"/>
        <v>5.0599999999999978E-2</v>
      </c>
      <c r="AQ149" s="1">
        <f t="shared" si="24"/>
        <v>5.0599999999999978E-2</v>
      </c>
      <c r="AR149" s="1">
        <f t="shared" si="24"/>
        <v>5.0599999999999978E-2</v>
      </c>
      <c r="AS149" s="1">
        <f t="shared" si="24"/>
        <v>5.0599999999999978E-2</v>
      </c>
      <c r="AT149" s="1">
        <f t="shared" si="24"/>
        <v>5.0599999999999978E-2</v>
      </c>
      <c r="AU149" s="1">
        <f t="shared" si="24"/>
        <v>5.0599999999999978E-2</v>
      </c>
      <c r="AV149" s="1">
        <f t="shared" si="24"/>
        <v>5.0599999999999978E-2</v>
      </c>
      <c r="AW149" s="1">
        <f t="shared" si="24"/>
        <v>5.0599999999999978E-2</v>
      </c>
    </row>
    <row r="150" spans="1:49">
      <c r="A150" s="21" t="s">
        <v>254</v>
      </c>
      <c r="B150" s="24">
        <f t="shared" ref="B150:AW150" si="25">B148*((1+B149)^B147)</f>
        <v>1.0506</v>
      </c>
      <c r="C150" s="1">
        <f t="shared" si="25"/>
        <v>1.0506</v>
      </c>
      <c r="D150" s="1">
        <f t="shared" si="25"/>
        <v>1.0506</v>
      </c>
      <c r="E150" s="1">
        <f t="shared" si="25"/>
        <v>1.0506</v>
      </c>
      <c r="F150" s="1">
        <f t="shared" si="25"/>
        <v>1.0506</v>
      </c>
      <c r="G150" s="1">
        <f t="shared" si="25"/>
        <v>1.0506</v>
      </c>
      <c r="H150" s="1">
        <f t="shared" si="25"/>
        <v>1.0506</v>
      </c>
      <c r="I150" s="1">
        <f t="shared" si="25"/>
        <v>1.0506</v>
      </c>
      <c r="J150" s="1">
        <f t="shared" si="25"/>
        <v>1.0506</v>
      </c>
      <c r="K150" s="1">
        <f t="shared" si="25"/>
        <v>1.0506</v>
      </c>
      <c r="L150" s="1">
        <f t="shared" si="25"/>
        <v>1.0506</v>
      </c>
      <c r="M150" s="1">
        <f t="shared" si="25"/>
        <v>1.0506</v>
      </c>
      <c r="N150" s="1">
        <f t="shared" si="25"/>
        <v>1.0506</v>
      </c>
      <c r="O150" s="1">
        <f t="shared" si="25"/>
        <v>1.0506</v>
      </c>
      <c r="P150" s="1">
        <f t="shared" si="25"/>
        <v>1.0506</v>
      </c>
      <c r="Q150" s="1">
        <f t="shared" si="25"/>
        <v>1.0506</v>
      </c>
      <c r="R150" s="1">
        <f t="shared" si="25"/>
        <v>1.0506</v>
      </c>
      <c r="S150" s="1">
        <f t="shared" si="25"/>
        <v>1.0506</v>
      </c>
      <c r="T150" s="1">
        <f t="shared" si="25"/>
        <v>1.0506</v>
      </c>
      <c r="U150" s="1">
        <f t="shared" si="25"/>
        <v>1.0506</v>
      </c>
      <c r="V150" s="1">
        <f t="shared" si="25"/>
        <v>1.0506</v>
      </c>
      <c r="W150" s="1">
        <f t="shared" si="25"/>
        <v>1.0506</v>
      </c>
      <c r="X150" s="1">
        <f t="shared" si="25"/>
        <v>1.0506</v>
      </c>
      <c r="Y150" s="1">
        <f t="shared" si="25"/>
        <v>1.0506</v>
      </c>
      <c r="Z150" s="1">
        <f t="shared" si="25"/>
        <v>1.0506</v>
      </c>
      <c r="AA150" s="1">
        <f t="shared" si="25"/>
        <v>1.0506</v>
      </c>
      <c r="AB150" s="1">
        <f t="shared" si="25"/>
        <v>1.0506</v>
      </c>
      <c r="AC150" s="1">
        <f t="shared" si="25"/>
        <v>1.0506</v>
      </c>
      <c r="AD150" s="1">
        <f t="shared" si="25"/>
        <v>1.0506</v>
      </c>
      <c r="AE150" s="1">
        <f t="shared" si="25"/>
        <v>1.0506</v>
      </c>
      <c r="AF150" s="1">
        <f t="shared" si="25"/>
        <v>1.0506</v>
      </c>
      <c r="AG150" s="1">
        <f t="shared" si="25"/>
        <v>1.0506</v>
      </c>
      <c r="AH150" s="1">
        <f t="shared" si="25"/>
        <v>1.0506</v>
      </c>
      <c r="AI150" s="1">
        <f t="shared" si="25"/>
        <v>1.0506</v>
      </c>
      <c r="AJ150" s="1">
        <f t="shared" si="25"/>
        <v>1.0506</v>
      </c>
      <c r="AK150" s="1">
        <f t="shared" si="25"/>
        <v>1.0506</v>
      </c>
      <c r="AL150" s="1">
        <f t="shared" si="25"/>
        <v>1.0506</v>
      </c>
      <c r="AM150" s="1">
        <f t="shared" si="25"/>
        <v>1.0506</v>
      </c>
      <c r="AN150" s="1">
        <f t="shared" si="25"/>
        <v>1.0506</v>
      </c>
      <c r="AO150" s="1">
        <f t="shared" si="25"/>
        <v>1.0506</v>
      </c>
      <c r="AP150" s="1">
        <f t="shared" si="25"/>
        <v>1.0506</v>
      </c>
      <c r="AQ150" s="1">
        <f t="shared" si="25"/>
        <v>1.0506</v>
      </c>
      <c r="AR150" s="1">
        <f t="shared" si="25"/>
        <v>1.0506</v>
      </c>
      <c r="AS150" s="1">
        <f t="shared" si="25"/>
        <v>1.0506</v>
      </c>
      <c r="AT150" s="1">
        <f t="shared" si="25"/>
        <v>1.0506</v>
      </c>
      <c r="AU150" s="1">
        <f t="shared" si="25"/>
        <v>1.0506</v>
      </c>
      <c r="AV150" s="1">
        <f t="shared" si="25"/>
        <v>1.0506</v>
      </c>
      <c r="AW150" s="1">
        <f t="shared" si="25"/>
        <v>1.0506</v>
      </c>
    </row>
    <row r="151" spans="1:49">
      <c r="A151" s="21" t="s">
        <v>258</v>
      </c>
      <c r="B151" s="24">
        <f t="shared" ref="B151:AW151" si="26">B150</f>
        <v>1.0506</v>
      </c>
      <c r="C151" s="1">
        <f t="shared" si="26"/>
        <v>1.0506</v>
      </c>
      <c r="D151" s="1">
        <f t="shared" si="26"/>
        <v>1.0506</v>
      </c>
      <c r="E151" s="1">
        <f t="shared" si="26"/>
        <v>1.0506</v>
      </c>
      <c r="F151" s="1">
        <f t="shared" si="26"/>
        <v>1.0506</v>
      </c>
      <c r="G151" s="1">
        <f t="shared" si="26"/>
        <v>1.0506</v>
      </c>
      <c r="H151" s="1">
        <f t="shared" si="26"/>
        <v>1.0506</v>
      </c>
      <c r="I151" s="1">
        <f t="shared" si="26"/>
        <v>1.0506</v>
      </c>
      <c r="J151" s="1">
        <f t="shared" si="26"/>
        <v>1.0506</v>
      </c>
      <c r="K151" s="1">
        <f t="shared" si="26"/>
        <v>1.0506</v>
      </c>
      <c r="L151" s="1">
        <f t="shared" si="26"/>
        <v>1.0506</v>
      </c>
      <c r="M151" s="1">
        <f t="shared" si="26"/>
        <v>1.0506</v>
      </c>
      <c r="N151" s="1">
        <f t="shared" si="26"/>
        <v>1.0506</v>
      </c>
      <c r="O151" s="1">
        <f t="shared" si="26"/>
        <v>1.0506</v>
      </c>
      <c r="P151" s="1">
        <f t="shared" si="26"/>
        <v>1.0506</v>
      </c>
      <c r="Q151" s="1">
        <f t="shared" si="26"/>
        <v>1.0506</v>
      </c>
      <c r="R151" s="1">
        <f t="shared" si="26"/>
        <v>1.0506</v>
      </c>
      <c r="S151" s="1">
        <f t="shared" si="26"/>
        <v>1.0506</v>
      </c>
      <c r="T151" s="1">
        <f t="shared" si="26"/>
        <v>1.0506</v>
      </c>
      <c r="U151" s="1">
        <f t="shared" si="26"/>
        <v>1.0506</v>
      </c>
      <c r="V151" s="1">
        <f t="shared" si="26"/>
        <v>1.0506</v>
      </c>
      <c r="W151" s="1">
        <f t="shared" si="26"/>
        <v>1.0506</v>
      </c>
      <c r="X151" s="1">
        <f t="shared" si="26"/>
        <v>1.0506</v>
      </c>
      <c r="Y151" s="1">
        <f t="shared" si="26"/>
        <v>1.0506</v>
      </c>
      <c r="Z151" s="1">
        <f t="shared" si="26"/>
        <v>1.0506</v>
      </c>
      <c r="AA151" s="1">
        <f t="shared" si="26"/>
        <v>1.0506</v>
      </c>
      <c r="AB151" s="1">
        <f t="shared" si="26"/>
        <v>1.0506</v>
      </c>
      <c r="AC151" s="1">
        <f t="shared" si="26"/>
        <v>1.0506</v>
      </c>
      <c r="AD151" s="1">
        <f t="shared" si="26"/>
        <v>1.0506</v>
      </c>
      <c r="AE151" s="1">
        <f t="shared" si="26"/>
        <v>1.0506</v>
      </c>
      <c r="AF151" s="1">
        <f t="shared" si="26"/>
        <v>1.0506</v>
      </c>
      <c r="AG151" s="1">
        <f t="shared" si="26"/>
        <v>1.0506</v>
      </c>
      <c r="AH151" s="1">
        <f t="shared" si="26"/>
        <v>1.0506</v>
      </c>
      <c r="AI151" s="1">
        <f t="shared" si="26"/>
        <v>1.0506</v>
      </c>
      <c r="AJ151" s="1">
        <f t="shared" si="26"/>
        <v>1.0506</v>
      </c>
      <c r="AK151" s="1">
        <f t="shared" si="26"/>
        <v>1.0506</v>
      </c>
      <c r="AL151" s="1">
        <f t="shared" si="26"/>
        <v>1.0506</v>
      </c>
      <c r="AM151" s="1">
        <f t="shared" si="26"/>
        <v>1.0506</v>
      </c>
      <c r="AN151" s="1">
        <f t="shared" si="26"/>
        <v>1.0506</v>
      </c>
      <c r="AO151" s="1">
        <f t="shared" si="26"/>
        <v>1.0506</v>
      </c>
      <c r="AP151" s="1">
        <f t="shared" si="26"/>
        <v>1.0506</v>
      </c>
      <c r="AQ151" s="1">
        <f t="shared" si="26"/>
        <v>1.0506</v>
      </c>
      <c r="AR151" s="1">
        <f t="shared" si="26"/>
        <v>1.0506</v>
      </c>
      <c r="AS151" s="1">
        <f t="shared" si="26"/>
        <v>1.0506</v>
      </c>
      <c r="AT151" s="1">
        <f t="shared" si="26"/>
        <v>1.0506</v>
      </c>
      <c r="AU151" s="1">
        <f t="shared" si="26"/>
        <v>1.0506</v>
      </c>
      <c r="AV151" s="1">
        <f t="shared" si="26"/>
        <v>1.0506</v>
      </c>
      <c r="AW151" s="1">
        <f t="shared" si="26"/>
        <v>1.0506</v>
      </c>
    </row>
    <row r="152" spans="1:49">
      <c r="A152" s="21" t="s">
        <v>253</v>
      </c>
      <c r="B152" s="24">
        <f t="shared" ref="B152:AW152" si="27">1/(1-B145)</f>
        <v>1</v>
      </c>
      <c r="C152" s="1">
        <f t="shared" si="27"/>
        <v>1.6735294117647062</v>
      </c>
      <c r="D152" s="1">
        <f t="shared" si="27"/>
        <v>1.9620689655172419</v>
      </c>
      <c r="E152" s="1">
        <f t="shared" si="27"/>
        <v>2.4091794394106194</v>
      </c>
      <c r="F152" s="1">
        <f t="shared" si="27"/>
        <v>2.8370562425209425</v>
      </c>
      <c r="G152" s="1">
        <f t="shared" si="27"/>
        <v>2.9947368421052638</v>
      </c>
      <c r="H152" s="1">
        <f t="shared" si="27"/>
        <v>2.1471698113207554</v>
      </c>
      <c r="I152" s="1">
        <f t="shared" si="27"/>
        <v>4.2148148148148152</v>
      </c>
      <c r="J152" s="1">
        <f t="shared" si="27"/>
        <v>1</v>
      </c>
      <c r="K152" s="1">
        <f t="shared" si="27"/>
        <v>1.6735294117647062</v>
      </c>
      <c r="L152" s="1">
        <f t="shared" si="27"/>
        <v>1.9620689655172419</v>
      </c>
      <c r="M152" s="1">
        <f t="shared" si="27"/>
        <v>2.4091794394106194</v>
      </c>
      <c r="N152" s="1">
        <f t="shared" si="27"/>
        <v>2.8370562425209425</v>
      </c>
      <c r="O152" s="1">
        <f t="shared" si="27"/>
        <v>2.9947368421052638</v>
      </c>
      <c r="P152" s="1">
        <f t="shared" si="27"/>
        <v>2.1471698113207554</v>
      </c>
      <c r="Q152" s="1">
        <f t="shared" si="27"/>
        <v>4.2148148148148152</v>
      </c>
      <c r="R152" s="1">
        <f t="shared" si="27"/>
        <v>1</v>
      </c>
      <c r="S152" s="1">
        <f t="shared" si="27"/>
        <v>1.6735294117647062</v>
      </c>
      <c r="T152" s="1">
        <f t="shared" si="27"/>
        <v>1.9620689655172419</v>
      </c>
      <c r="U152" s="1">
        <f t="shared" si="27"/>
        <v>2.4091794394106194</v>
      </c>
      <c r="V152" s="1">
        <f t="shared" si="27"/>
        <v>2.8370562425209425</v>
      </c>
      <c r="W152" s="1">
        <f t="shared" si="27"/>
        <v>2.9947368421052638</v>
      </c>
      <c r="X152" s="1">
        <f t="shared" si="27"/>
        <v>2.1471698113207554</v>
      </c>
      <c r="Y152" s="1">
        <f t="shared" si="27"/>
        <v>4.2148148148148152</v>
      </c>
      <c r="Z152" s="1">
        <f t="shared" si="27"/>
        <v>1</v>
      </c>
      <c r="AA152" s="1">
        <f t="shared" si="27"/>
        <v>1.6735294117647062</v>
      </c>
      <c r="AB152" s="1">
        <f t="shared" si="27"/>
        <v>1.9620689655172419</v>
      </c>
      <c r="AC152" s="1">
        <f t="shared" si="27"/>
        <v>2.4091794394106194</v>
      </c>
      <c r="AD152" s="1">
        <f t="shared" si="27"/>
        <v>2.8370562425209425</v>
      </c>
      <c r="AE152" s="1">
        <f t="shared" si="27"/>
        <v>2.9947368421052638</v>
      </c>
      <c r="AF152" s="1">
        <f t="shared" si="27"/>
        <v>2.1471698113207554</v>
      </c>
      <c r="AG152" s="1">
        <f t="shared" si="27"/>
        <v>4.2148148148148152</v>
      </c>
      <c r="AH152" s="1">
        <f t="shared" si="27"/>
        <v>1</v>
      </c>
      <c r="AI152" s="1">
        <f t="shared" si="27"/>
        <v>1.6735294117647062</v>
      </c>
      <c r="AJ152" s="1">
        <f t="shared" si="27"/>
        <v>1.9620689655172419</v>
      </c>
      <c r="AK152" s="1">
        <f t="shared" si="27"/>
        <v>2.4091794394106194</v>
      </c>
      <c r="AL152" s="1">
        <f t="shared" si="27"/>
        <v>2.8370562425209425</v>
      </c>
      <c r="AM152" s="1">
        <f t="shared" si="27"/>
        <v>2.9947368421052638</v>
      </c>
      <c r="AN152" s="1">
        <f t="shared" si="27"/>
        <v>2.1471698113207554</v>
      </c>
      <c r="AO152" s="1">
        <f t="shared" si="27"/>
        <v>4.2148148148148152</v>
      </c>
      <c r="AP152" s="1">
        <f t="shared" si="27"/>
        <v>1</v>
      </c>
      <c r="AQ152" s="1">
        <f t="shared" si="27"/>
        <v>1.6735294117647062</v>
      </c>
      <c r="AR152" s="1">
        <f t="shared" si="27"/>
        <v>1.9620689655172419</v>
      </c>
      <c r="AS152" s="1">
        <f t="shared" si="27"/>
        <v>2.4091794394106194</v>
      </c>
      <c r="AT152" s="1">
        <f t="shared" si="27"/>
        <v>2.8370562425209425</v>
      </c>
      <c r="AU152" s="1">
        <f t="shared" si="27"/>
        <v>2.9947368421052638</v>
      </c>
      <c r="AV152" s="1">
        <f t="shared" si="27"/>
        <v>2.1471698113207554</v>
      </c>
      <c r="AW152" s="1">
        <f t="shared" si="27"/>
        <v>4.2148148148148152</v>
      </c>
    </row>
    <row r="153" spans="1:49">
      <c r="A153" s="21" t="s">
        <v>11</v>
      </c>
      <c r="B153" s="24">
        <f t="shared" ref="B153:AW153" si="28">((1+$B$3)*(1+$B$4))-1</f>
        <v>5.0599999999999978E-2</v>
      </c>
      <c r="C153" s="1">
        <f t="shared" si="28"/>
        <v>5.0599999999999978E-2</v>
      </c>
      <c r="D153" s="1">
        <f t="shared" si="28"/>
        <v>5.0599999999999978E-2</v>
      </c>
      <c r="E153" s="1">
        <f t="shared" si="28"/>
        <v>5.0599999999999978E-2</v>
      </c>
      <c r="F153" s="1">
        <f t="shared" si="28"/>
        <v>5.0599999999999978E-2</v>
      </c>
      <c r="G153" s="1">
        <f t="shared" si="28"/>
        <v>5.0599999999999978E-2</v>
      </c>
      <c r="H153" s="1">
        <f t="shared" si="28"/>
        <v>5.0599999999999978E-2</v>
      </c>
      <c r="I153" s="1">
        <f t="shared" si="28"/>
        <v>5.0599999999999978E-2</v>
      </c>
      <c r="J153" s="1">
        <f t="shared" si="28"/>
        <v>5.0599999999999978E-2</v>
      </c>
      <c r="K153" s="1">
        <f t="shared" si="28"/>
        <v>5.0599999999999978E-2</v>
      </c>
      <c r="L153" s="1">
        <f t="shared" si="28"/>
        <v>5.0599999999999978E-2</v>
      </c>
      <c r="M153" s="1">
        <f t="shared" si="28"/>
        <v>5.0599999999999978E-2</v>
      </c>
      <c r="N153" s="1">
        <f t="shared" si="28"/>
        <v>5.0599999999999978E-2</v>
      </c>
      <c r="O153" s="1">
        <f t="shared" si="28"/>
        <v>5.0599999999999978E-2</v>
      </c>
      <c r="P153" s="1">
        <f t="shared" si="28"/>
        <v>5.0599999999999978E-2</v>
      </c>
      <c r="Q153" s="1">
        <f t="shared" si="28"/>
        <v>5.0599999999999978E-2</v>
      </c>
      <c r="R153" s="1">
        <f t="shared" si="28"/>
        <v>5.0599999999999978E-2</v>
      </c>
      <c r="S153" s="1">
        <f t="shared" si="28"/>
        <v>5.0599999999999978E-2</v>
      </c>
      <c r="T153" s="1">
        <f t="shared" si="28"/>
        <v>5.0599999999999978E-2</v>
      </c>
      <c r="U153" s="1">
        <f t="shared" si="28"/>
        <v>5.0599999999999978E-2</v>
      </c>
      <c r="V153" s="1">
        <f t="shared" si="28"/>
        <v>5.0599999999999978E-2</v>
      </c>
      <c r="W153" s="1">
        <f t="shared" si="28"/>
        <v>5.0599999999999978E-2</v>
      </c>
      <c r="X153" s="1">
        <f t="shared" si="28"/>
        <v>5.0599999999999978E-2</v>
      </c>
      <c r="Y153" s="1">
        <f t="shared" si="28"/>
        <v>5.0599999999999978E-2</v>
      </c>
      <c r="Z153" s="1">
        <f t="shared" si="28"/>
        <v>5.0599999999999978E-2</v>
      </c>
      <c r="AA153" s="1">
        <f t="shared" si="28"/>
        <v>5.0599999999999978E-2</v>
      </c>
      <c r="AB153" s="1">
        <f t="shared" si="28"/>
        <v>5.0599999999999978E-2</v>
      </c>
      <c r="AC153" s="1">
        <f t="shared" si="28"/>
        <v>5.0599999999999978E-2</v>
      </c>
      <c r="AD153" s="1">
        <f t="shared" si="28"/>
        <v>5.0599999999999978E-2</v>
      </c>
      <c r="AE153" s="1">
        <f t="shared" si="28"/>
        <v>5.0599999999999978E-2</v>
      </c>
      <c r="AF153" s="1">
        <f t="shared" si="28"/>
        <v>5.0599999999999978E-2</v>
      </c>
      <c r="AG153" s="1">
        <f t="shared" si="28"/>
        <v>5.0599999999999978E-2</v>
      </c>
      <c r="AH153" s="1">
        <f t="shared" si="28"/>
        <v>5.0599999999999978E-2</v>
      </c>
      <c r="AI153" s="1">
        <f t="shared" si="28"/>
        <v>5.0599999999999978E-2</v>
      </c>
      <c r="AJ153" s="1">
        <f t="shared" si="28"/>
        <v>5.0599999999999978E-2</v>
      </c>
      <c r="AK153" s="1">
        <f t="shared" si="28"/>
        <v>5.0599999999999978E-2</v>
      </c>
      <c r="AL153" s="1">
        <f t="shared" si="28"/>
        <v>5.0599999999999978E-2</v>
      </c>
      <c r="AM153" s="1">
        <f t="shared" si="28"/>
        <v>5.0599999999999978E-2</v>
      </c>
      <c r="AN153" s="1">
        <f t="shared" si="28"/>
        <v>5.0599999999999978E-2</v>
      </c>
      <c r="AO153" s="1">
        <f t="shared" si="28"/>
        <v>5.0599999999999978E-2</v>
      </c>
      <c r="AP153" s="1">
        <f t="shared" si="28"/>
        <v>5.0599999999999978E-2</v>
      </c>
      <c r="AQ153" s="1">
        <f t="shared" si="28"/>
        <v>5.0599999999999978E-2</v>
      </c>
      <c r="AR153" s="1">
        <f t="shared" si="28"/>
        <v>5.0599999999999978E-2</v>
      </c>
      <c r="AS153" s="1">
        <f t="shared" si="28"/>
        <v>5.0599999999999978E-2</v>
      </c>
      <c r="AT153" s="1">
        <f t="shared" si="28"/>
        <v>5.0599999999999978E-2</v>
      </c>
      <c r="AU153" s="1">
        <f t="shared" si="28"/>
        <v>5.0599999999999978E-2</v>
      </c>
      <c r="AV153" s="1">
        <f t="shared" si="28"/>
        <v>5.0599999999999978E-2</v>
      </c>
      <c r="AW153" s="1">
        <f t="shared" si="28"/>
        <v>5.0599999999999978E-2</v>
      </c>
    </row>
    <row r="154" spans="1:49">
      <c r="A154" s="21" t="s">
        <v>255</v>
      </c>
      <c r="B154" s="24">
        <f t="shared" ref="B154:AW154" si="29">B152*((1+B153)^(B147))</f>
        <v>1.0506</v>
      </c>
      <c r="C154" s="1">
        <f t="shared" si="29"/>
        <v>1.7582100000000003</v>
      </c>
      <c r="D154" s="1">
        <f t="shared" si="29"/>
        <v>2.0613496551724144</v>
      </c>
      <c r="E154" s="1">
        <f t="shared" si="29"/>
        <v>2.5310839190447969</v>
      </c>
      <c r="F154" s="1">
        <f t="shared" si="29"/>
        <v>2.980611288392502</v>
      </c>
      <c r="G154" s="1">
        <f t="shared" si="29"/>
        <v>3.14627052631579</v>
      </c>
      <c r="H154" s="1">
        <f t="shared" si="29"/>
        <v>2.2558166037735856</v>
      </c>
      <c r="I154" s="1">
        <f t="shared" si="29"/>
        <v>4.4280844444444449</v>
      </c>
      <c r="J154" s="1">
        <f t="shared" si="29"/>
        <v>1.0506</v>
      </c>
      <c r="K154" s="1">
        <f t="shared" si="29"/>
        <v>1.7582100000000003</v>
      </c>
      <c r="L154" s="1">
        <f t="shared" si="29"/>
        <v>2.0613496551724144</v>
      </c>
      <c r="M154" s="1">
        <f t="shared" si="29"/>
        <v>2.5310839190447969</v>
      </c>
      <c r="N154" s="1">
        <f t="shared" si="29"/>
        <v>2.980611288392502</v>
      </c>
      <c r="O154" s="1">
        <f t="shared" si="29"/>
        <v>3.14627052631579</v>
      </c>
      <c r="P154" s="1">
        <f t="shared" si="29"/>
        <v>2.2558166037735856</v>
      </c>
      <c r="Q154" s="1">
        <f t="shared" si="29"/>
        <v>4.4280844444444449</v>
      </c>
      <c r="R154" s="1">
        <f t="shared" si="29"/>
        <v>1.0506</v>
      </c>
      <c r="S154" s="1">
        <f t="shared" si="29"/>
        <v>1.7582100000000003</v>
      </c>
      <c r="T154" s="1">
        <f t="shared" si="29"/>
        <v>2.0613496551724144</v>
      </c>
      <c r="U154" s="1">
        <f t="shared" si="29"/>
        <v>2.5310839190447969</v>
      </c>
      <c r="V154" s="1">
        <f t="shared" si="29"/>
        <v>2.980611288392502</v>
      </c>
      <c r="W154" s="1">
        <f t="shared" si="29"/>
        <v>3.14627052631579</v>
      </c>
      <c r="X154" s="1">
        <f t="shared" si="29"/>
        <v>2.2558166037735856</v>
      </c>
      <c r="Y154" s="1">
        <f t="shared" si="29"/>
        <v>4.4280844444444449</v>
      </c>
      <c r="Z154" s="1">
        <f t="shared" si="29"/>
        <v>1.0506</v>
      </c>
      <c r="AA154" s="1">
        <f t="shared" si="29"/>
        <v>1.7582100000000003</v>
      </c>
      <c r="AB154" s="1">
        <f t="shared" si="29"/>
        <v>2.0613496551724144</v>
      </c>
      <c r="AC154" s="1">
        <f t="shared" si="29"/>
        <v>2.5310839190447969</v>
      </c>
      <c r="AD154" s="1">
        <f t="shared" si="29"/>
        <v>2.980611288392502</v>
      </c>
      <c r="AE154" s="1">
        <f t="shared" si="29"/>
        <v>3.14627052631579</v>
      </c>
      <c r="AF154" s="1">
        <f t="shared" si="29"/>
        <v>2.2558166037735856</v>
      </c>
      <c r="AG154" s="1">
        <f t="shared" si="29"/>
        <v>4.4280844444444449</v>
      </c>
      <c r="AH154" s="1">
        <f t="shared" si="29"/>
        <v>1.0506</v>
      </c>
      <c r="AI154" s="1">
        <f t="shared" si="29"/>
        <v>1.7582100000000003</v>
      </c>
      <c r="AJ154" s="1">
        <f t="shared" si="29"/>
        <v>2.0613496551724144</v>
      </c>
      <c r="AK154" s="1">
        <f t="shared" si="29"/>
        <v>2.5310839190447969</v>
      </c>
      <c r="AL154" s="1">
        <f t="shared" si="29"/>
        <v>2.980611288392502</v>
      </c>
      <c r="AM154" s="1">
        <f t="shared" si="29"/>
        <v>3.14627052631579</v>
      </c>
      <c r="AN154" s="1">
        <f t="shared" si="29"/>
        <v>2.2558166037735856</v>
      </c>
      <c r="AO154" s="1">
        <f t="shared" si="29"/>
        <v>4.4280844444444449</v>
      </c>
      <c r="AP154" s="1">
        <f t="shared" si="29"/>
        <v>1.0506</v>
      </c>
      <c r="AQ154" s="1">
        <f t="shared" si="29"/>
        <v>1.7582100000000003</v>
      </c>
      <c r="AR154" s="1">
        <f t="shared" si="29"/>
        <v>2.0613496551724144</v>
      </c>
      <c r="AS154" s="1">
        <f t="shared" si="29"/>
        <v>2.5310839190447969</v>
      </c>
      <c r="AT154" s="1">
        <f t="shared" si="29"/>
        <v>2.980611288392502</v>
      </c>
      <c r="AU154" s="1">
        <f t="shared" si="29"/>
        <v>3.14627052631579</v>
      </c>
      <c r="AV154" s="1">
        <f t="shared" si="29"/>
        <v>2.2558166037735856</v>
      </c>
      <c r="AW154" s="1">
        <f t="shared" si="29"/>
        <v>4.4280844444444449</v>
      </c>
    </row>
    <row r="155" spans="1:49">
      <c r="A155" s="21" t="s">
        <v>259</v>
      </c>
      <c r="B155" s="24">
        <f t="shared" ref="B155:AW155" si="30">B154*(1-B146*(1-$B$12))</f>
        <v>1.0506</v>
      </c>
      <c r="C155" s="1">
        <f t="shared" si="30"/>
        <v>1.7582100000000003</v>
      </c>
      <c r="D155" s="1">
        <f t="shared" si="30"/>
        <v>2.0613496551724144</v>
      </c>
      <c r="E155" s="1">
        <f t="shared" si="30"/>
        <v>2.5310839190447969</v>
      </c>
      <c r="F155" s="1">
        <f t="shared" si="30"/>
        <v>2.980611288392502</v>
      </c>
      <c r="G155" s="1">
        <f t="shared" si="30"/>
        <v>3.14627052631579</v>
      </c>
      <c r="H155" s="1">
        <f t="shared" si="30"/>
        <v>2.2558166037735856</v>
      </c>
      <c r="I155" s="1">
        <f t="shared" si="30"/>
        <v>4.4280844444444449</v>
      </c>
      <c r="J155" s="1">
        <f t="shared" si="30"/>
        <v>0.89300999999999997</v>
      </c>
      <c r="K155" s="1">
        <f t="shared" si="30"/>
        <v>1.4944785000000003</v>
      </c>
      <c r="L155" s="1">
        <f t="shared" si="30"/>
        <v>1.7521472068965522</v>
      </c>
      <c r="M155" s="1">
        <f t="shared" si="30"/>
        <v>2.1514213311880774</v>
      </c>
      <c r="N155" s="1">
        <f t="shared" si="30"/>
        <v>2.5335195951336265</v>
      </c>
      <c r="O155" s="1">
        <f t="shared" si="30"/>
        <v>2.6743299473684212</v>
      </c>
      <c r="P155" s="1">
        <f t="shared" si="30"/>
        <v>1.9174441132075477</v>
      </c>
      <c r="Q155" s="1">
        <f t="shared" si="30"/>
        <v>3.7638717777777781</v>
      </c>
      <c r="R155" s="1">
        <f t="shared" si="30"/>
        <v>0.73541999999999996</v>
      </c>
      <c r="S155" s="1">
        <f t="shared" si="30"/>
        <v>1.230747</v>
      </c>
      <c r="T155" s="1">
        <f t="shared" si="30"/>
        <v>1.44294475862069</v>
      </c>
      <c r="U155" s="1">
        <f t="shared" si="30"/>
        <v>1.7717587433313577</v>
      </c>
      <c r="V155" s="1">
        <f t="shared" si="30"/>
        <v>2.0864279018747514</v>
      </c>
      <c r="W155" s="1">
        <f t="shared" si="30"/>
        <v>2.2023893684210529</v>
      </c>
      <c r="X155" s="1">
        <f t="shared" si="30"/>
        <v>1.5790716226415098</v>
      </c>
      <c r="Y155" s="1">
        <f t="shared" si="30"/>
        <v>3.0996591111111114</v>
      </c>
      <c r="Z155" s="1">
        <f t="shared" si="30"/>
        <v>0.57783000000000007</v>
      </c>
      <c r="AA155" s="1">
        <f t="shared" si="30"/>
        <v>0.96701550000000025</v>
      </c>
      <c r="AB155" s="1">
        <f t="shared" si="30"/>
        <v>1.1337423103448281</v>
      </c>
      <c r="AC155" s="1">
        <f t="shared" si="30"/>
        <v>1.3920961554746385</v>
      </c>
      <c r="AD155" s="1">
        <f t="shared" si="30"/>
        <v>1.6393362086158763</v>
      </c>
      <c r="AE155" s="1">
        <f t="shared" si="30"/>
        <v>1.7304487894736846</v>
      </c>
      <c r="AF155" s="1">
        <f t="shared" si="30"/>
        <v>1.2406991320754721</v>
      </c>
      <c r="AG155" s="1">
        <f t="shared" si="30"/>
        <v>2.435446444444445</v>
      </c>
      <c r="AH155" s="1">
        <f t="shared" si="30"/>
        <v>0.69602249999999999</v>
      </c>
      <c r="AI155" s="1">
        <f t="shared" si="30"/>
        <v>1.1648141250000001</v>
      </c>
      <c r="AJ155" s="1">
        <f t="shared" si="30"/>
        <v>1.3656441465517246</v>
      </c>
      <c r="AK155" s="1">
        <f t="shared" si="30"/>
        <v>1.6768430963671779</v>
      </c>
      <c r="AL155" s="1">
        <f t="shared" si="30"/>
        <v>1.9746549785600325</v>
      </c>
      <c r="AM155" s="1">
        <f t="shared" si="30"/>
        <v>2.0844042236842109</v>
      </c>
      <c r="AN155" s="1">
        <f t="shared" si="30"/>
        <v>1.4944785000000005</v>
      </c>
      <c r="AO155" s="1">
        <f t="shared" si="30"/>
        <v>2.9336059444444449</v>
      </c>
      <c r="AP155" s="1">
        <f t="shared" si="30"/>
        <v>0.73541999999999996</v>
      </c>
      <c r="AQ155" s="1">
        <f t="shared" si="30"/>
        <v>1.230747</v>
      </c>
      <c r="AR155" s="1">
        <f t="shared" si="30"/>
        <v>1.44294475862069</v>
      </c>
      <c r="AS155" s="1">
        <f t="shared" si="30"/>
        <v>1.7717587433313577</v>
      </c>
      <c r="AT155" s="1">
        <f t="shared" si="30"/>
        <v>2.0864279018747514</v>
      </c>
      <c r="AU155" s="1">
        <f t="shared" si="30"/>
        <v>2.2023893684210529</v>
      </c>
      <c r="AV155" s="1">
        <f t="shared" si="30"/>
        <v>1.5790716226415098</v>
      </c>
      <c r="AW155" s="1">
        <f t="shared" si="30"/>
        <v>3.0996591111111114</v>
      </c>
    </row>
    <row r="156" spans="1:49">
      <c r="A156" s="21" t="s">
        <v>256</v>
      </c>
      <c r="B156" s="24">
        <f t="shared" ref="B156:AW156" si="31">B155/((1+$B$4)^B147)</f>
        <v>1.03</v>
      </c>
      <c r="C156" s="1">
        <f t="shared" si="31"/>
        <v>1.7237352941176474</v>
      </c>
      <c r="D156" s="1">
        <f t="shared" si="31"/>
        <v>2.0209310344827593</v>
      </c>
      <c r="E156" s="1">
        <f t="shared" si="31"/>
        <v>2.481454822592938</v>
      </c>
      <c r="F156" s="1">
        <f t="shared" si="31"/>
        <v>2.9221679297965704</v>
      </c>
      <c r="G156" s="1">
        <f t="shared" si="31"/>
        <v>3.0845789473684215</v>
      </c>
      <c r="H156" s="1">
        <f t="shared" si="31"/>
        <v>2.211584905660378</v>
      </c>
      <c r="I156" s="1">
        <f t="shared" si="31"/>
        <v>4.3412592592592594</v>
      </c>
      <c r="J156" s="1">
        <f t="shared" si="31"/>
        <v>0.87549999999999994</v>
      </c>
      <c r="K156" s="1">
        <f t="shared" si="31"/>
        <v>1.4651750000000003</v>
      </c>
      <c r="L156" s="1">
        <f t="shared" si="31"/>
        <v>1.7177913793103452</v>
      </c>
      <c r="M156" s="1">
        <f t="shared" si="31"/>
        <v>2.1092365992039976</v>
      </c>
      <c r="N156" s="1">
        <f t="shared" si="31"/>
        <v>2.4838427403270846</v>
      </c>
      <c r="O156" s="1">
        <f t="shared" si="31"/>
        <v>2.6218921052631581</v>
      </c>
      <c r="P156" s="1">
        <f t="shared" si="31"/>
        <v>1.8798471698113213</v>
      </c>
      <c r="Q156" s="1">
        <f t="shared" si="31"/>
        <v>3.6900703703703708</v>
      </c>
      <c r="R156" s="1">
        <f t="shared" si="31"/>
        <v>0.72099999999999997</v>
      </c>
      <c r="S156" s="1">
        <f t="shared" si="31"/>
        <v>1.2066147058823529</v>
      </c>
      <c r="T156" s="1">
        <f t="shared" si="31"/>
        <v>1.4146517241379315</v>
      </c>
      <c r="U156" s="1">
        <f t="shared" si="31"/>
        <v>1.7370183758150566</v>
      </c>
      <c r="V156" s="1">
        <f t="shared" si="31"/>
        <v>2.0455175508575993</v>
      </c>
      <c r="W156" s="1">
        <f t="shared" si="31"/>
        <v>2.1592052631578951</v>
      </c>
      <c r="X156" s="1">
        <f t="shared" si="31"/>
        <v>1.5481094339622645</v>
      </c>
      <c r="Y156" s="1">
        <f t="shared" si="31"/>
        <v>3.0388814814814817</v>
      </c>
      <c r="Z156" s="1">
        <f t="shared" si="31"/>
        <v>0.5665</v>
      </c>
      <c r="AA156" s="1">
        <f t="shared" si="31"/>
        <v>0.94805441176470606</v>
      </c>
      <c r="AB156" s="1">
        <f t="shared" si="31"/>
        <v>1.1115120689655178</v>
      </c>
      <c r="AC156" s="1">
        <f t="shared" si="31"/>
        <v>1.3648001524261162</v>
      </c>
      <c r="AD156" s="1">
        <f t="shared" si="31"/>
        <v>1.6071923613881141</v>
      </c>
      <c r="AE156" s="1">
        <f t="shared" si="31"/>
        <v>1.6965184210526321</v>
      </c>
      <c r="AF156" s="1">
        <f t="shared" si="31"/>
        <v>1.216371698113208</v>
      </c>
      <c r="AG156" s="1">
        <f t="shared" si="31"/>
        <v>2.3876925925925931</v>
      </c>
      <c r="AH156" s="1">
        <f t="shared" si="31"/>
        <v>0.68237499999999995</v>
      </c>
      <c r="AI156" s="1">
        <f t="shared" si="31"/>
        <v>1.1419746323529414</v>
      </c>
      <c r="AJ156" s="1">
        <f t="shared" si="31"/>
        <v>1.338866810344828</v>
      </c>
      <c r="AK156" s="1">
        <f t="shared" si="31"/>
        <v>1.6439638199678215</v>
      </c>
      <c r="AL156" s="1">
        <f t="shared" si="31"/>
        <v>1.9359362534902278</v>
      </c>
      <c r="AM156" s="1">
        <f t="shared" si="31"/>
        <v>2.0435335526315792</v>
      </c>
      <c r="AN156" s="1">
        <f t="shared" si="31"/>
        <v>1.4651750000000006</v>
      </c>
      <c r="AO156" s="1">
        <f t="shared" si="31"/>
        <v>2.8760842592592595</v>
      </c>
      <c r="AP156" s="1">
        <f t="shared" si="31"/>
        <v>0.72099999999999997</v>
      </c>
      <c r="AQ156" s="1">
        <f t="shared" si="31"/>
        <v>1.2066147058823529</v>
      </c>
      <c r="AR156" s="1">
        <f t="shared" si="31"/>
        <v>1.4146517241379315</v>
      </c>
      <c r="AS156" s="1">
        <f t="shared" si="31"/>
        <v>1.7370183758150566</v>
      </c>
      <c r="AT156" s="1">
        <f t="shared" si="31"/>
        <v>2.0455175508575993</v>
      </c>
      <c r="AU156" s="1">
        <f t="shared" si="31"/>
        <v>2.1592052631578951</v>
      </c>
      <c r="AV156" s="1">
        <f t="shared" si="31"/>
        <v>1.5481094339622645</v>
      </c>
      <c r="AW156" s="1">
        <f t="shared" si="31"/>
        <v>3.0388814814814817</v>
      </c>
    </row>
    <row r="157" spans="1:49">
      <c r="A157" s="21" t="s">
        <v>12</v>
      </c>
      <c r="B157" s="24">
        <f t="shared" ref="B157:AW157" si="32">B156^(1/B147)-1</f>
        <v>3.0000000000000027E-2</v>
      </c>
      <c r="C157" s="1">
        <f t="shared" si="32"/>
        <v>0.72373529411764737</v>
      </c>
      <c r="D157" s="1">
        <f t="shared" si="32"/>
        <v>1.0209310344827593</v>
      </c>
      <c r="E157" s="1">
        <f t="shared" si="32"/>
        <v>1.481454822592938</v>
      </c>
      <c r="F157" s="1">
        <f t="shared" si="32"/>
        <v>1.9221679297965704</v>
      </c>
      <c r="G157" s="1">
        <f t="shared" si="32"/>
        <v>2.0845789473684215</v>
      </c>
      <c r="H157" s="1">
        <f t="shared" si="32"/>
        <v>1.211584905660378</v>
      </c>
      <c r="I157" s="1">
        <f t="shared" si="32"/>
        <v>3.3412592592592594</v>
      </c>
      <c r="J157" s="1">
        <f t="shared" si="32"/>
        <v>-0.12450000000000006</v>
      </c>
      <c r="K157" s="1">
        <f t="shared" si="32"/>
        <v>0.46517500000000034</v>
      </c>
      <c r="L157" s="1">
        <f t="shared" si="32"/>
        <v>0.7177913793103452</v>
      </c>
      <c r="M157" s="1">
        <f t="shared" si="32"/>
        <v>1.1092365992039976</v>
      </c>
      <c r="N157" s="1">
        <f t="shared" si="32"/>
        <v>1.4838427403270846</v>
      </c>
      <c r="O157" s="1">
        <f t="shared" si="32"/>
        <v>1.6218921052631581</v>
      </c>
      <c r="P157" s="1">
        <f t="shared" si="32"/>
        <v>0.87984716981132127</v>
      </c>
      <c r="Q157" s="1">
        <f t="shared" si="32"/>
        <v>2.6900703703703708</v>
      </c>
      <c r="R157" s="1">
        <f t="shared" si="32"/>
        <v>-0.27900000000000003</v>
      </c>
      <c r="S157" s="1">
        <f t="shared" si="32"/>
        <v>0.20661470588235287</v>
      </c>
      <c r="T157" s="1">
        <f t="shared" si="32"/>
        <v>0.4146517241379315</v>
      </c>
      <c r="U157" s="1">
        <f t="shared" si="32"/>
        <v>0.73701837581505658</v>
      </c>
      <c r="V157" s="1">
        <f t="shared" si="32"/>
        <v>1.0455175508575993</v>
      </c>
      <c r="W157" s="1">
        <f t="shared" si="32"/>
        <v>1.1592052631578951</v>
      </c>
      <c r="X157" s="1">
        <f t="shared" si="32"/>
        <v>0.54810943396226453</v>
      </c>
      <c r="Y157" s="1">
        <f t="shared" si="32"/>
        <v>2.0388814814814817</v>
      </c>
      <c r="Z157" s="1">
        <f t="shared" si="32"/>
        <v>-0.4335</v>
      </c>
      <c r="AA157" s="1">
        <f t="shared" si="32"/>
        <v>-5.1945588235293938E-2</v>
      </c>
      <c r="AB157" s="1">
        <f t="shared" si="32"/>
        <v>0.1115120689655178</v>
      </c>
      <c r="AC157" s="1">
        <f t="shared" si="32"/>
        <v>0.36480015242611619</v>
      </c>
      <c r="AD157" s="1">
        <f t="shared" si="32"/>
        <v>0.60719236138811405</v>
      </c>
      <c r="AE157" s="1">
        <f t="shared" si="32"/>
        <v>0.69651842105263206</v>
      </c>
      <c r="AF157" s="1">
        <f t="shared" si="32"/>
        <v>0.216371698113208</v>
      </c>
      <c r="AG157" s="1">
        <f t="shared" si="32"/>
        <v>1.3876925925925931</v>
      </c>
      <c r="AH157" s="1">
        <f t="shared" si="32"/>
        <v>-0.31762500000000005</v>
      </c>
      <c r="AI157" s="1">
        <f t="shared" si="32"/>
        <v>0.14197463235294139</v>
      </c>
      <c r="AJ157" s="1">
        <f t="shared" si="32"/>
        <v>0.33886681034482802</v>
      </c>
      <c r="AK157" s="1">
        <f t="shared" si="32"/>
        <v>0.64396381996782148</v>
      </c>
      <c r="AL157" s="1">
        <f t="shared" si="32"/>
        <v>0.9359362534902278</v>
      </c>
      <c r="AM157" s="1">
        <f t="shared" si="32"/>
        <v>1.0435335526315792</v>
      </c>
      <c r="AN157" s="1">
        <f t="shared" si="32"/>
        <v>0.46517500000000056</v>
      </c>
      <c r="AO157" s="1">
        <f t="shared" si="32"/>
        <v>1.8760842592592595</v>
      </c>
      <c r="AP157" s="1">
        <f t="shared" si="32"/>
        <v>-0.27900000000000003</v>
      </c>
      <c r="AQ157" s="1">
        <f t="shared" si="32"/>
        <v>0.20661470588235287</v>
      </c>
      <c r="AR157" s="1">
        <f t="shared" si="32"/>
        <v>0.4146517241379315</v>
      </c>
      <c r="AS157" s="1">
        <f t="shared" si="32"/>
        <v>0.73701837581505658</v>
      </c>
      <c r="AT157" s="1">
        <f t="shared" si="32"/>
        <v>1.0455175508575993</v>
      </c>
      <c r="AU157" s="1">
        <f t="shared" si="32"/>
        <v>1.1592052631578951</v>
      </c>
      <c r="AV157" s="1">
        <f t="shared" si="32"/>
        <v>0.54810943396226453</v>
      </c>
      <c r="AW157" s="1">
        <f t="shared" si="32"/>
        <v>2.0388814814814817</v>
      </c>
    </row>
    <row r="158" spans="1:49">
      <c r="A158" s="21" t="s">
        <v>5</v>
      </c>
      <c r="B158" s="24">
        <f t="shared" ref="B158:AW158" si="33">$B$3-B157</f>
        <v>-2.7755575615628914E-17</v>
      </c>
      <c r="C158" s="1">
        <f t="shared" si="33"/>
        <v>-0.69373529411764734</v>
      </c>
      <c r="D158" s="1">
        <f t="shared" si="33"/>
        <v>-0.99093103448275932</v>
      </c>
      <c r="E158" s="1">
        <f t="shared" si="33"/>
        <v>-1.451454822592938</v>
      </c>
      <c r="F158" s="1">
        <f t="shared" si="33"/>
        <v>-1.8921679297965703</v>
      </c>
      <c r="G158" s="1">
        <f t="shared" si="33"/>
        <v>-2.0545789473684217</v>
      </c>
      <c r="H158" s="1">
        <f t="shared" si="33"/>
        <v>-1.181584905660378</v>
      </c>
      <c r="I158" s="1">
        <f t="shared" si="33"/>
        <v>-3.3112592592592596</v>
      </c>
      <c r="J158" s="1">
        <f t="shared" si="33"/>
        <v>0.15450000000000005</v>
      </c>
      <c r="K158" s="1">
        <f t="shared" si="33"/>
        <v>-0.43517500000000031</v>
      </c>
      <c r="L158" s="1">
        <f t="shared" si="33"/>
        <v>-0.68779137931034517</v>
      </c>
      <c r="M158" s="1">
        <f t="shared" si="33"/>
        <v>-1.0792365992039976</v>
      </c>
      <c r="N158" s="1">
        <f t="shared" si="33"/>
        <v>-1.4538427403270846</v>
      </c>
      <c r="O158" s="1">
        <f t="shared" si="33"/>
        <v>-1.5918921052631581</v>
      </c>
      <c r="P158" s="1">
        <f t="shared" si="33"/>
        <v>-0.84984716981132125</v>
      </c>
      <c r="Q158" s="1">
        <f t="shared" si="33"/>
        <v>-2.660070370370371</v>
      </c>
      <c r="R158" s="1">
        <f t="shared" si="33"/>
        <v>0.30900000000000005</v>
      </c>
      <c r="S158" s="1">
        <f t="shared" si="33"/>
        <v>-0.17661470588235287</v>
      </c>
      <c r="T158" s="1">
        <f t="shared" si="33"/>
        <v>-0.38465172413793147</v>
      </c>
      <c r="U158" s="1">
        <f t="shared" si="33"/>
        <v>-0.70701837581505655</v>
      </c>
      <c r="V158" s="1">
        <f t="shared" si="33"/>
        <v>-1.0155175508575993</v>
      </c>
      <c r="W158" s="1">
        <f t="shared" si="33"/>
        <v>-1.129205263157895</v>
      </c>
      <c r="X158" s="1">
        <f t="shared" si="33"/>
        <v>-0.5181094339622645</v>
      </c>
      <c r="Y158" s="1">
        <f t="shared" si="33"/>
        <v>-2.0088814814814819</v>
      </c>
      <c r="Z158" s="1">
        <f t="shared" si="33"/>
        <v>0.46350000000000002</v>
      </c>
      <c r="AA158" s="1">
        <f t="shared" si="33"/>
        <v>8.1945588235293937E-2</v>
      </c>
      <c r="AB158" s="1">
        <f t="shared" si="33"/>
        <v>-8.1512068965517798E-2</v>
      </c>
      <c r="AC158" s="1">
        <f t="shared" si="33"/>
        <v>-0.33480015242611616</v>
      </c>
      <c r="AD158" s="1">
        <f t="shared" si="33"/>
        <v>-0.57719236138811403</v>
      </c>
      <c r="AE158" s="1">
        <f t="shared" si="33"/>
        <v>-0.66651842105263204</v>
      </c>
      <c r="AF158" s="1">
        <f t="shared" si="33"/>
        <v>-0.186371698113208</v>
      </c>
      <c r="AG158" s="1">
        <f t="shared" si="33"/>
        <v>-1.3576925925925931</v>
      </c>
      <c r="AH158" s="1">
        <f t="shared" si="33"/>
        <v>0.34762500000000007</v>
      </c>
      <c r="AI158" s="1">
        <f t="shared" si="33"/>
        <v>-0.11197463235294139</v>
      </c>
      <c r="AJ158" s="1">
        <f t="shared" si="33"/>
        <v>-0.30886681034482799</v>
      </c>
      <c r="AK158" s="1">
        <f t="shared" si="33"/>
        <v>-0.61396381996782146</v>
      </c>
      <c r="AL158" s="1">
        <f t="shared" si="33"/>
        <v>-0.90593625349022777</v>
      </c>
      <c r="AM158" s="1">
        <f t="shared" si="33"/>
        <v>-1.0135335526315792</v>
      </c>
      <c r="AN158" s="1">
        <f t="shared" si="33"/>
        <v>-0.43517500000000053</v>
      </c>
      <c r="AO158" s="1">
        <f t="shared" si="33"/>
        <v>-1.8460842592592595</v>
      </c>
      <c r="AP158" s="1">
        <f t="shared" si="33"/>
        <v>0.30900000000000005</v>
      </c>
      <c r="AQ158" s="1">
        <f t="shared" si="33"/>
        <v>-0.17661470588235287</v>
      </c>
      <c r="AR158" s="1">
        <f t="shared" si="33"/>
        <v>-0.38465172413793147</v>
      </c>
      <c r="AS158" s="1">
        <f t="shared" si="33"/>
        <v>-0.70701837581505655</v>
      </c>
      <c r="AT158" s="1">
        <f t="shared" si="33"/>
        <v>-1.0155175508575993</v>
      </c>
      <c r="AU158" s="1">
        <f t="shared" si="33"/>
        <v>-1.129205263157895</v>
      </c>
      <c r="AV158" s="1">
        <f t="shared" si="33"/>
        <v>-0.5181094339622645</v>
      </c>
      <c r="AW158" s="1">
        <f t="shared" si="33"/>
        <v>-2.0088814814814819</v>
      </c>
    </row>
    <row r="159" spans="1:49" s="17" customFormat="1">
      <c r="A159" s="25" t="s">
        <v>6</v>
      </c>
      <c r="B159" s="26">
        <f t="shared" ref="B159:AW159" si="34">B158/$B$3</f>
        <v>-9.2518585385429718E-16</v>
      </c>
      <c r="C159" s="16">
        <f t="shared" si="34"/>
        <v>-23.12450980392158</v>
      </c>
      <c r="D159" s="16">
        <f t="shared" si="34"/>
        <v>-33.031034482758642</v>
      </c>
      <c r="E159" s="16">
        <f t="shared" si="34"/>
        <v>-48.381827419764605</v>
      </c>
      <c r="F159" s="16">
        <f t="shared" si="34"/>
        <v>-63.07226432655235</v>
      </c>
      <c r="G159" s="16">
        <f t="shared" si="34"/>
        <v>-68.485964912280721</v>
      </c>
      <c r="H159" s="16">
        <f t="shared" si="34"/>
        <v>-39.386163522012602</v>
      </c>
      <c r="I159" s="16">
        <f t="shared" si="34"/>
        <v>-110.37530864197532</v>
      </c>
      <c r="J159" s="16">
        <f t="shared" si="34"/>
        <v>5.1500000000000021</v>
      </c>
      <c r="K159" s="16">
        <f t="shared" si="34"/>
        <v>-14.505833333333344</v>
      </c>
      <c r="L159" s="16">
        <f t="shared" si="34"/>
        <v>-22.926379310344839</v>
      </c>
      <c r="M159" s="16">
        <f t="shared" si="34"/>
        <v>-35.974553306799919</v>
      </c>
      <c r="N159" s="16">
        <f t="shared" si="34"/>
        <v>-48.461424677569489</v>
      </c>
      <c r="O159" s="16">
        <f t="shared" si="34"/>
        <v>-53.063070175438604</v>
      </c>
      <c r="P159" s="16">
        <f t="shared" si="34"/>
        <v>-28.328238993710709</v>
      </c>
      <c r="Q159" s="16">
        <f t="shared" si="34"/>
        <v>-88.669012345679036</v>
      </c>
      <c r="R159" s="16">
        <f t="shared" si="34"/>
        <v>10.300000000000002</v>
      </c>
      <c r="S159" s="16">
        <f t="shared" si="34"/>
        <v>-5.8871568627450959</v>
      </c>
      <c r="T159" s="16">
        <f t="shared" si="34"/>
        <v>-12.821724137931049</v>
      </c>
      <c r="U159" s="16">
        <f t="shared" si="34"/>
        <v>-23.567279193835219</v>
      </c>
      <c r="V159" s="16">
        <f t="shared" si="34"/>
        <v>-33.850585028586643</v>
      </c>
      <c r="W159" s="16">
        <f t="shared" si="34"/>
        <v>-37.640175438596501</v>
      </c>
      <c r="X159" s="16">
        <f t="shared" si="34"/>
        <v>-17.270314465408816</v>
      </c>
      <c r="Y159" s="16">
        <f t="shared" si="34"/>
        <v>-66.962716049382735</v>
      </c>
      <c r="Z159" s="16">
        <f t="shared" si="34"/>
        <v>15.450000000000001</v>
      </c>
      <c r="AA159" s="16">
        <f t="shared" si="34"/>
        <v>2.7315196078431314</v>
      </c>
      <c r="AB159" s="16">
        <f t="shared" si="34"/>
        <v>-2.7170689655172602</v>
      </c>
      <c r="AC159" s="16">
        <f t="shared" si="34"/>
        <v>-11.160005080870539</v>
      </c>
      <c r="AD159" s="16">
        <f t="shared" si="34"/>
        <v>-19.2397453796038</v>
      </c>
      <c r="AE159" s="16">
        <f t="shared" si="34"/>
        <v>-22.217280701754401</v>
      </c>
      <c r="AF159" s="16">
        <f t="shared" si="34"/>
        <v>-6.2123899371069333</v>
      </c>
      <c r="AG159" s="16">
        <f t="shared" si="34"/>
        <v>-45.25641975308644</v>
      </c>
      <c r="AH159" s="16">
        <f t="shared" si="34"/>
        <v>11.587500000000002</v>
      </c>
      <c r="AI159" s="16">
        <f t="shared" si="34"/>
        <v>-3.7324877450980463</v>
      </c>
      <c r="AJ159" s="16">
        <f t="shared" si="34"/>
        <v>-10.295560344827599</v>
      </c>
      <c r="AK159" s="16">
        <f t="shared" si="34"/>
        <v>-20.465460665594048</v>
      </c>
      <c r="AL159" s="16">
        <f t="shared" si="34"/>
        <v>-30.197875116340928</v>
      </c>
      <c r="AM159" s="16">
        <f t="shared" si="34"/>
        <v>-33.784451754385977</v>
      </c>
      <c r="AN159" s="16">
        <f t="shared" si="34"/>
        <v>-14.505833333333351</v>
      </c>
      <c r="AO159" s="16">
        <f t="shared" si="34"/>
        <v>-61.536141975308652</v>
      </c>
      <c r="AP159" s="16">
        <f t="shared" si="34"/>
        <v>10.300000000000002</v>
      </c>
      <c r="AQ159" s="16">
        <f t="shared" si="34"/>
        <v>-5.8871568627450959</v>
      </c>
      <c r="AR159" s="16">
        <f t="shared" si="34"/>
        <v>-12.821724137931049</v>
      </c>
      <c r="AS159" s="16">
        <f t="shared" si="34"/>
        <v>-23.567279193835219</v>
      </c>
      <c r="AT159" s="16">
        <f t="shared" si="34"/>
        <v>-33.850585028586643</v>
      </c>
      <c r="AU159" s="16">
        <f t="shared" si="34"/>
        <v>-37.640175438596501</v>
      </c>
      <c r="AV159" s="16">
        <f t="shared" si="34"/>
        <v>-17.270314465408816</v>
      </c>
      <c r="AW159" s="16">
        <f t="shared" si="34"/>
        <v>-66.962716049382735</v>
      </c>
    </row>
    <row r="160" spans="1:49" s="17" customFormat="1">
      <c r="A160" s="25" t="s">
        <v>13</v>
      </c>
      <c r="B160" s="27">
        <f>B151/B155*100</f>
        <v>100</v>
      </c>
      <c r="C160" s="18">
        <f t="shared" ref="C160:AW160" si="35">C151/C155*100</f>
        <v>59.753954305799638</v>
      </c>
      <c r="D160" s="18">
        <f t="shared" si="35"/>
        <v>50.966608084358512</v>
      </c>
      <c r="E160" s="18">
        <f t="shared" si="35"/>
        <v>41.507908611599284</v>
      </c>
      <c r="F160" s="18">
        <f t="shared" si="35"/>
        <v>35.24780316344463</v>
      </c>
      <c r="G160" s="18">
        <f t="shared" si="35"/>
        <v>33.391915641476267</v>
      </c>
      <c r="H160" s="18">
        <f t="shared" si="35"/>
        <v>46.572934973637949</v>
      </c>
      <c r="I160" s="18">
        <f t="shared" si="35"/>
        <v>23.725834797891036</v>
      </c>
      <c r="J160" s="18">
        <f t="shared" si="35"/>
        <v>117.64705882352942</v>
      </c>
      <c r="K160" s="18">
        <f t="shared" si="35"/>
        <v>70.298769771528981</v>
      </c>
      <c r="L160" s="18">
        <f t="shared" si="35"/>
        <v>59.960715393362953</v>
      </c>
      <c r="M160" s="18">
        <f t="shared" si="35"/>
        <v>48.832833660705042</v>
      </c>
      <c r="N160" s="18">
        <f t="shared" si="35"/>
        <v>41.468003721699567</v>
      </c>
      <c r="O160" s="18">
        <f t="shared" si="35"/>
        <v>39.284606637030905</v>
      </c>
      <c r="P160" s="18">
        <f t="shared" si="35"/>
        <v>54.791688204279943</v>
      </c>
      <c r="Q160" s="18">
        <f t="shared" si="35"/>
        <v>27.912746821048273</v>
      </c>
      <c r="R160" s="18">
        <f t="shared" si="35"/>
        <v>142.85714285714286</v>
      </c>
      <c r="S160" s="18">
        <f t="shared" si="35"/>
        <v>85.362791865428065</v>
      </c>
      <c r="T160" s="18">
        <f t="shared" si="35"/>
        <v>72.809440120512164</v>
      </c>
      <c r="U160" s="18">
        <f t="shared" si="35"/>
        <v>59.297012302284699</v>
      </c>
      <c r="V160" s="18">
        <f t="shared" si="35"/>
        <v>50.354004519206605</v>
      </c>
      <c r="W160" s="18">
        <f t="shared" si="35"/>
        <v>47.702736630680384</v>
      </c>
      <c r="X160" s="18">
        <f t="shared" si="35"/>
        <v>66.532764248054207</v>
      </c>
      <c r="Y160" s="18">
        <f t="shared" si="35"/>
        <v>33.894049711272906</v>
      </c>
      <c r="Z160" s="18">
        <f t="shared" si="35"/>
        <v>181.81818181818178</v>
      </c>
      <c r="AA160" s="18">
        <f t="shared" si="35"/>
        <v>108.64355328327207</v>
      </c>
      <c r="AB160" s="18">
        <f t="shared" si="35"/>
        <v>92.666560153379095</v>
      </c>
      <c r="AC160" s="18">
        <f t="shared" si="35"/>
        <v>75.468924748362326</v>
      </c>
      <c r="AD160" s="18">
        <f t="shared" si="35"/>
        <v>64.086914842626584</v>
      </c>
      <c r="AE160" s="18">
        <f t="shared" si="35"/>
        <v>60.712573893593216</v>
      </c>
      <c r="AF160" s="18">
        <f t="shared" si="35"/>
        <v>84.678063588432622</v>
      </c>
      <c r="AG160" s="18">
        <f t="shared" si="35"/>
        <v>43.137881450710964</v>
      </c>
      <c r="AH160" s="18">
        <f t="shared" si="35"/>
        <v>150.94339622641508</v>
      </c>
      <c r="AI160" s="18">
        <f t="shared" si="35"/>
        <v>90.194648008754172</v>
      </c>
      <c r="AJ160" s="18">
        <f t="shared" si="35"/>
        <v>76.930729183937359</v>
      </c>
      <c r="AK160" s="18">
        <f t="shared" si="35"/>
        <v>62.653446960904589</v>
      </c>
      <c r="AL160" s="18">
        <f t="shared" si="35"/>
        <v>53.204231190105098</v>
      </c>
      <c r="AM160" s="18">
        <f t="shared" si="35"/>
        <v>50.402891534303805</v>
      </c>
      <c r="AN160" s="18">
        <f t="shared" si="35"/>
        <v>70.298769771528981</v>
      </c>
      <c r="AO160" s="18">
        <f t="shared" si="35"/>
        <v>35.812580827005327</v>
      </c>
      <c r="AP160" s="18">
        <f t="shared" si="35"/>
        <v>142.85714285714286</v>
      </c>
      <c r="AQ160" s="18">
        <f t="shared" si="35"/>
        <v>85.362791865428065</v>
      </c>
      <c r="AR160" s="18">
        <f t="shared" si="35"/>
        <v>72.809440120512164</v>
      </c>
      <c r="AS160" s="18">
        <f t="shared" si="35"/>
        <v>59.297012302284699</v>
      </c>
      <c r="AT160" s="18">
        <f t="shared" si="35"/>
        <v>50.354004519206605</v>
      </c>
      <c r="AU160" s="18">
        <f t="shared" si="35"/>
        <v>47.702736630680384</v>
      </c>
      <c r="AV160" s="18">
        <f t="shared" si="35"/>
        <v>66.532764248054207</v>
      </c>
      <c r="AW160" s="18">
        <f t="shared" si="35"/>
        <v>33.894049711272906</v>
      </c>
    </row>
    <row r="162" spans="1:49">
      <c r="A162" s="21" t="s">
        <v>144</v>
      </c>
      <c r="I162" t="s">
        <v>81</v>
      </c>
    </row>
    <row r="163" spans="1:49">
      <c r="A163" s="21" t="s">
        <v>266</v>
      </c>
      <c r="B163" s="23" t="s">
        <v>73</v>
      </c>
      <c r="C163" s="2" t="s">
        <v>74</v>
      </c>
      <c r="D163" s="2" t="s">
        <v>75</v>
      </c>
      <c r="E163" s="2" t="s">
        <v>76</v>
      </c>
      <c r="F163" s="2" t="s">
        <v>77</v>
      </c>
      <c r="G163" s="2" t="s">
        <v>78</v>
      </c>
      <c r="H163" s="2" t="s">
        <v>79</v>
      </c>
      <c r="I163" s="2" t="s">
        <v>32</v>
      </c>
      <c r="J163" s="2" t="s">
        <v>73</v>
      </c>
      <c r="K163" s="32" t="s">
        <v>74</v>
      </c>
      <c r="L163" s="2" t="s">
        <v>75</v>
      </c>
      <c r="M163" s="2" t="s">
        <v>76</v>
      </c>
      <c r="N163" s="2" t="s">
        <v>77</v>
      </c>
      <c r="O163" s="2" t="s">
        <v>78</v>
      </c>
      <c r="P163" s="2" t="s">
        <v>79</v>
      </c>
      <c r="Q163" s="2" t="s">
        <v>32</v>
      </c>
      <c r="R163" s="2" t="s">
        <v>73</v>
      </c>
      <c r="S163" s="2" t="s">
        <v>74</v>
      </c>
      <c r="T163" s="2" t="s">
        <v>75</v>
      </c>
      <c r="U163" s="2" t="s">
        <v>76</v>
      </c>
      <c r="V163" s="2" t="s">
        <v>77</v>
      </c>
      <c r="W163" s="2" t="s">
        <v>78</v>
      </c>
      <c r="X163" s="2" t="s">
        <v>79</v>
      </c>
      <c r="Y163" s="2" t="s">
        <v>32</v>
      </c>
      <c r="Z163" s="2" t="s">
        <v>73</v>
      </c>
      <c r="AA163" s="2" t="s">
        <v>74</v>
      </c>
      <c r="AB163" s="2" t="s">
        <v>75</v>
      </c>
      <c r="AC163" s="2" t="s">
        <v>76</v>
      </c>
      <c r="AD163" s="2" t="s">
        <v>77</v>
      </c>
      <c r="AE163" s="2" t="s">
        <v>78</v>
      </c>
      <c r="AF163" s="2" t="s">
        <v>79</v>
      </c>
      <c r="AG163" s="2" t="s">
        <v>32</v>
      </c>
      <c r="AH163" s="2" t="s">
        <v>73</v>
      </c>
      <c r="AI163" s="2" t="s">
        <v>74</v>
      </c>
      <c r="AJ163" s="2" t="s">
        <v>75</v>
      </c>
      <c r="AK163" s="2" t="s">
        <v>76</v>
      </c>
      <c r="AL163" s="2" t="s">
        <v>77</v>
      </c>
      <c r="AM163" s="2" t="s">
        <v>78</v>
      </c>
      <c r="AN163" s="2" t="s">
        <v>79</v>
      </c>
      <c r="AO163" s="2" t="s">
        <v>32</v>
      </c>
      <c r="AP163" s="2" t="s">
        <v>73</v>
      </c>
      <c r="AQ163" s="2" t="s">
        <v>74</v>
      </c>
      <c r="AR163" s="2" t="s">
        <v>75</v>
      </c>
      <c r="AS163" s="2" t="s">
        <v>76</v>
      </c>
      <c r="AT163" s="2" t="s">
        <v>77</v>
      </c>
      <c r="AU163" s="2" t="s">
        <v>78</v>
      </c>
      <c r="AV163" s="2" t="s">
        <v>79</v>
      </c>
      <c r="AW163" s="2" t="s">
        <v>32</v>
      </c>
    </row>
    <row r="164" spans="1:49">
      <c r="A164" s="21" t="s">
        <v>267</v>
      </c>
      <c r="B164" s="23" t="s">
        <v>73</v>
      </c>
      <c r="C164" s="2" t="s">
        <v>73</v>
      </c>
      <c r="D164" s="2" t="s">
        <v>73</v>
      </c>
      <c r="E164" s="2" t="s">
        <v>73</v>
      </c>
      <c r="F164" s="2" t="s">
        <v>73</v>
      </c>
      <c r="G164" s="2" t="s">
        <v>73</v>
      </c>
      <c r="H164" s="2" t="s">
        <v>73</v>
      </c>
      <c r="I164" s="2" t="s">
        <v>73</v>
      </c>
      <c r="J164" s="2" t="s">
        <v>74</v>
      </c>
      <c r="K164" s="32" t="s">
        <v>74</v>
      </c>
      <c r="L164" s="2" t="s">
        <v>74</v>
      </c>
      <c r="M164" s="2" t="s">
        <v>74</v>
      </c>
      <c r="N164" s="2" t="s">
        <v>74</v>
      </c>
      <c r="O164" s="2" t="s">
        <v>74</v>
      </c>
      <c r="P164" s="2" t="s">
        <v>74</v>
      </c>
      <c r="Q164" s="2" t="s">
        <v>74</v>
      </c>
      <c r="R164" s="2" t="s">
        <v>75</v>
      </c>
      <c r="S164" s="2" t="s">
        <v>75</v>
      </c>
      <c r="T164" s="2" t="s">
        <v>75</v>
      </c>
      <c r="U164" s="2" t="s">
        <v>75</v>
      </c>
      <c r="V164" s="2" t="s">
        <v>75</v>
      </c>
      <c r="W164" s="2" t="s">
        <v>75</v>
      </c>
      <c r="X164" s="2" t="s">
        <v>75</v>
      </c>
      <c r="Y164" s="2" t="s">
        <v>75</v>
      </c>
      <c r="Z164" s="2" t="s">
        <v>78</v>
      </c>
      <c r="AA164" s="2" t="s">
        <v>78</v>
      </c>
      <c r="AB164" s="2" t="s">
        <v>78</v>
      </c>
      <c r="AC164" s="2" t="s">
        <v>78</v>
      </c>
      <c r="AD164" s="2" t="s">
        <v>78</v>
      </c>
      <c r="AE164" s="2" t="s">
        <v>78</v>
      </c>
      <c r="AF164" s="2" t="s">
        <v>78</v>
      </c>
      <c r="AG164" s="2" t="s">
        <v>78</v>
      </c>
      <c r="AH164" s="2" t="s">
        <v>79</v>
      </c>
      <c r="AI164" s="2" t="s">
        <v>79</v>
      </c>
      <c r="AJ164" s="2" t="s">
        <v>79</v>
      </c>
      <c r="AK164" s="2" t="s">
        <v>79</v>
      </c>
      <c r="AL164" s="2" t="s">
        <v>79</v>
      </c>
      <c r="AM164" s="2" t="s">
        <v>79</v>
      </c>
      <c r="AN164" s="2" t="s">
        <v>79</v>
      </c>
      <c r="AO164" s="2" t="s">
        <v>79</v>
      </c>
      <c r="AP164" s="2" t="s">
        <v>31</v>
      </c>
      <c r="AQ164" s="2" t="s">
        <v>31</v>
      </c>
      <c r="AR164" s="2" t="s">
        <v>31</v>
      </c>
      <c r="AS164" s="2" t="s">
        <v>31</v>
      </c>
      <c r="AT164" s="2" t="s">
        <v>31</v>
      </c>
      <c r="AU164" s="2" t="s">
        <v>31</v>
      </c>
      <c r="AV164" s="2" t="s">
        <v>31</v>
      </c>
      <c r="AW164" s="2" t="s">
        <v>31</v>
      </c>
    </row>
    <row r="165" spans="1:49">
      <c r="A165" s="21" t="s">
        <v>263</v>
      </c>
      <c r="B165" s="41">
        <v>0</v>
      </c>
      <c r="C165" s="14">
        <f>INDEX(SystemParamValues,MATCH("BasicRate",ParamNames,0),MATCH($B$2,SystemNames,0))</f>
        <v>0.2</v>
      </c>
      <c r="D165" s="14">
        <f>INDEX(SystemParamValues,MATCH("HigherRate",ParamNames,0),MATCH($B$2,SystemNames,0))</f>
        <v>0.4</v>
      </c>
      <c r="E165" s="14">
        <f>INDEX(SystemParamValues,MATCH("MTROnCBTaper1Kid",ParamNames,0),MATCH($B$2,SystemNames,0))</f>
        <v>0.50763999999999998</v>
      </c>
      <c r="F165" s="14">
        <f>INDEX(SystemParamValues,MATCH("MTROnCBTaper2Kids",ParamNames,0),MATCH($B$2,SystemNames,0))</f>
        <v>0.57888000000000006</v>
      </c>
      <c r="G165" s="14">
        <f>INDEX(SystemParamValues,MATCH("MTROnPATaper",ParamNames,0),MATCH($B$2,SystemNames,0))</f>
        <v>0.6</v>
      </c>
      <c r="H165" s="14">
        <f>INDEX(SystemParamValues,MATCH("AdditionalRate",ParamNames,0),MATCH($B$2,SystemNames,0))</f>
        <v>0.45</v>
      </c>
      <c r="I165" s="14">
        <f>INDEX(SystemParamValues,MATCH("BasicRate",ParamNames,0),MATCH($B$2,SystemNames,0))</f>
        <v>0.2</v>
      </c>
      <c r="J165" s="40">
        <v>0</v>
      </c>
      <c r="K165" s="14">
        <f>INDEX(SystemParamValues,MATCH("BasicRate",ParamNames,0),MATCH($B$2,SystemNames,0))</f>
        <v>0.2</v>
      </c>
      <c r="L165" s="14">
        <f>INDEX(SystemParamValues,MATCH("HigherRate",ParamNames,0),MATCH($B$2,SystemNames,0))</f>
        <v>0.4</v>
      </c>
      <c r="M165" s="14">
        <f>INDEX(SystemParamValues,MATCH("MTROnCBTaper1Kid",ParamNames,0),MATCH($B$2,SystemNames,0))</f>
        <v>0.50763999999999998</v>
      </c>
      <c r="N165" s="14">
        <f>INDEX(SystemParamValues,MATCH("MTROnCBTaper2Kids",ParamNames,0),MATCH($B$2,SystemNames,0))</f>
        <v>0.57888000000000006</v>
      </c>
      <c r="O165" s="14">
        <f>INDEX(SystemParamValues,MATCH("MTROnPATaper",ParamNames,0),MATCH($B$2,SystemNames,0))</f>
        <v>0.6</v>
      </c>
      <c r="P165" s="14">
        <f>INDEX(SystemParamValues,MATCH("AdditionalRate",ParamNames,0),MATCH($B$2,SystemNames,0))</f>
        <v>0.45</v>
      </c>
      <c r="Q165" s="14">
        <f>INDEX(SystemParamValues,MATCH("BasicRate",ParamNames,0),MATCH($B$2,SystemNames,0))</f>
        <v>0.2</v>
      </c>
      <c r="R165" s="40">
        <v>0</v>
      </c>
      <c r="S165" s="14">
        <f>INDEX(SystemParamValues,MATCH("BasicRate",ParamNames,0),MATCH($B$2,SystemNames,0))</f>
        <v>0.2</v>
      </c>
      <c r="T165" s="14">
        <f>INDEX(SystemParamValues,MATCH("HigherRate",ParamNames,0),MATCH($B$2,SystemNames,0))</f>
        <v>0.4</v>
      </c>
      <c r="U165" s="14">
        <f>INDEX(SystemParamValues,MATCH("MTROnCBTaper1Kid",ParamNames,0),MATCH($B$2,SystemNames,0))</f>
        <v>0.50763999999999998</v>
      </c>
      <c r="V165" s="14">
        <f>INDEX(SystemParamValues,MATCH("MTROnCBTaper2Kids",ParamNames,0),MATCH($B$2,SystemNames,0))</f>
        <v>0.57888000000000006</v>
      </c>
      <c r="W165" s="14">
        <f>INDEX(SystemParamValues,MATCH("MTROnPATaper",ParamNames,0),MATCH($B$2,SystemNames,0))</f>
        <v>0.6</v>
      </c>
      <c r="X165" s="14">
        <f>INDEX(SystemParamValues,MATCH("AdditionalRate",ParamNames,0),MATCH($B$2,SystemNames,0))</f>
        <v>0.45</v>
      </c>
      <c r="Y165" s="14">
        <f>INDEX(SystemParamValues,MATCH("BasicRate",ParamNames,0),MATCH($B$2,SystemNames,0))</f>
        <v>0.2</v>
      </c>
      <c r="Z165" s="40">
        <v>0</v>
      </c>
      <c r="AA165" s="14">
        <f>INDEX(SystemParamValues,MATCH("BasicRate",ParamNames,0),MATCH($B$2,SystemNames,0))</f>
        <v>0.2</v>
      </c>
      <c r="AB165" s="14">
        <f>INDEX(SystemParamValues,MATCH("HigherRate",ParamNames,0),MATCH($B$2,SystemNames,0))</f>
        <v>0.4</v>
      </c>
      <c r="AC165" s="14">
        <f>INDEX(SystemParamValues,MATCH("MTROnCBTaper1Kid",ParamNames,0),MATCH($B$2,SystemNames,0))</f>
        <v>0.50763999999999998</v>
      </c>
      <c r="AD165" s="14">
        <f>INDEX(SystemParamValues,MATCH("MTROnCBTaper2Kids",ParamNames,0),MATCH($B$2,SystemNames,0))</f>
        <v>0.57888000000000006</v>
      </c>
      <c r="AE165" s="14">
        <f>INDEX(SystemParamValues,MATCH("MTROnPATaper",ParamNames,0),MATCH($B$2,SystemNames,0))</f>
        <v>0.6</v>
      </c>
      <c r="AF165" s="14">
        <f>INDEX(SystemParamValues,MATCH("AdditionalRate",ParamNames,0),MATCH($B$2,SystemNames,0))</f>
        <v>0.45</v>
      </c>
      <c r="AG165" s="14">
        <f>INDEX(SystemParamValues,MATCH("BasicRate",ParamNames,0),MATCH($B$2,SystemNames,0))</f>
        <v>0.2</v>
      </c>
      <c r="AH165" s="40">
        <v>0</v>
      </c>
      <c r="AI165" s="14">
        <f>INDEX(SystemParamValues,MATCH("BasicRate",ParamNames,0),MATCH($B$2,SystemNames,0))</f>
        <v>0.2</v>
      </c>
      <c r="AJ165" s="14">
        <f>INDEX(SystemParamValues,MATCH("HigherRate",ParamNames,0),MATCH($B$2,SystemNames,0))</f>
        <v>0.4</v>
      </c>
      <c r="AK165" s="14">
        <f>INDEX(SystemParamValues,MATCH("MTROnCBTaper1Kid",ParamNames,0),MATCH($B$2,SystemNames,0))</f>
        <v>0.50763999999999998</v>
      </c>
      <c r="AL165" s="14">
        <f>INDEX(SystemParamValues,MATCH("MTROnCBTaper2Kids",ParamNames,0),MATCH($B$2,SystemNames,0))</f>
        <v>0.57888000000000006</v>
      </c>
      <c r="AM165" s="14">
        <f>INDEX(SystemParamValues,MATCH("MTROnPATaper",ParamNames,0),MATCH($B$2,SystemNames,0))</f>
        <v>0.6</v>
      </c>
      <c r="AN165" s="14">
        <f>INDEX(SystemParamValues,MATCH("AdditionalRate",ParamNames,0),MATCH($B$2,SystemNames,0))</f>
        <v>0.45</v>
      </c>
      <c r="AO165" s="14">
        <f>INDEX(SystemParamValues,MATCH("BasicRate",ParamNames,0),MATCH($B$2,SystemNames,0))</f>
        <v>0.2</v>
      </c>
      <c r="AP165" s="40">
        <v>0</v>
      </c>
      <c r="AQ165" s="14">
        <f>INDEX(SystemParamValues,MATCH("BasicRate",ParamNames,0),MATCH($B$2,SystemNames,0))</f>
        <v>0.2</v>
      </c>
      <c r="AR165" s="14">
        <f>INDEX(SystemParamValues,MATCH("HigherRate",ParamNames,0),MATCH($B$2,SystemNames,0))</f>
        <v>0.4</v>
      </c>
      <c r="AS165" s="14">
        <f>INDEX(SystemParamValues,MATCH("MTROnCBTaper1Kid",ParamNames,0),MATCH($B$2,SystemNames,0))</f>
        <v>0.50763999999999998</v>
      </c>
      <c r="AT165" s="14">
        <f>INDEX(SystemParamValues,MATCH("MTROnCBTaper2Kids",ParamNames,0),MATCH($B$2,SystemNames,0))</f>
        <v>0.57888000000000006</v>
      </c>
      <c r="AU165" s="14">
        <f>INDEX(SystemParamValues,MATCH("MTROnPATaper",ParamNames,0),MATCH($B$2,SystemNames,0))</f>
        <v>0.6</v>
      </c>
      <c r="AV165" s="14">
        <f>INDEX(SystemParamValues,MATCH("AdditionalRate",ParamNames,0),MATCH($B$2,SystemNames,0))</f>
        <v>0.45</v>
      </c>
      <c r="AW165" s="14">
        <f>INDEX(SystemParamValues,MATCH("BasicRate",ParamNames,0),MATCH($B$2,SystemNames,0))</f>
        <v>0.2</v>
      </c>
    </row>
    <row r="166" spans="1:49">
      <c r="A166" s="21" t="s">
        <v>268</v>
      </c>
      <c r="B166" s="41">
        <v>0</v>
      </c>
      <c r="C166" s="14">
        <f>INDEX(SystemParamValues,MATCH("NIEmpeeMainRate",ParamNames,0),MATCH($B$2,SystemNames,0))</f>
        <v>0.12</v>
      </c>
      <c r="D166" s="14">
        <f>INDEX(SystemParamValues,MATCH("NIEmpeeUELRate",ParamNames,0),MATCH($B$2,SystemNames,0))</f>
        <v>0.02</v>
      </c>
      <c r="E166" s="14">
        <f>INDEX(SystemParamValues,MATCH("NIEmpeeUELRate",ParamNames,0),MATCH($B$2,SystemNames,0))</f>
        <v>0.02</v>
      </c>
      <c r="F166" s="14">
        <f>INDEX(SystemParamValues,MATCH("NIEmpeeUELRate",ParamNames,0),MATCH($B$2,SystemNames,0))</f>
        <v>0.02</v>
      </c>
      <c r="G166" s="14">
        <f>INDEX(SystemParamValues,MATCH("NIEmpeeUELRate",ParamNames,0),MATCH($B$2,SystemNames,0))</f>
        <v>0.02</v>
      </c>
      <c r="H166" s="14">
        <f>INDEX(SystemParamValues,MATCH("NIEmpeeUELRate",ParamNames,0),MATCH($B$2,SystemNames,0))</f>
        <v>0.02</v>
      </c>
      <c r="I166" s="14">
        <f>INDEX(SystemParamValues,MATCH("NIEmpeeMainRate",ParamNames,0),MATCH($B$2,SystemNames,0))</f>
        <v>0.12</v>
      </c>
      <c r="J166" s="40">
        <v>0</v>
      </c>
      <c r="K166" s="14">
        <f>INDEX(SystemParamValues,MATCH("NIEmpeeMainRate",ParamNames,0),MATCH($B$2,SystemNames,0))</f>
        <v>0.12</v>
      </c>
      <c r="L166" s="14">
        <f>INDEX(SystemParamValues,MATCH("NIEmpeeUELRate",ParamNames,0),MATCH($B$2,SystemNames,0))</f>
        <v>0.02</v>
      </c>
      <c r="M166" s="14">
        <f>INDEX(SystemParamValues,MATCH("NIEmpeeUELRate",ParamNames,0),MATCH($B$2,SystemNames,0))</f>
        <v>0.02</v>
      </c>
      <c r="N166" s="14">
        <f>INDEX(SystemParamValues,MATCH("NIEmpeeUELRate",ParamNames,0),MATCH($B$2,SystemNames,0))</f>
        <v>0.02</v>
      </c>
      <c r="O166" s="14">
        <f>INDEX(SystemParamValues,MATCH("NIEmpeeUELRate",ParamNames,0),MATCH($B$2,SystemNames,0))</f>
        <v>0.02</v>
      </c>
      <c r="P166" s="14">
        <f>INDEX(SystemParamValues,MATCH("NIEmpeeUELRate",ParamNames,0),MATCH($B$2,SystemNames,0))</f>
        <v>0.02</v>
      </c>
      <c r="Q166" s="14">
        <f>INDEX(SystemParamValues,MATCH("NIEmpeeMainRate",ParamNames,0),MATCH($B$2,SystemNames,0))</f>
        <v>0.12</v>
      </c>
      <c r="R166" s="40">
        <v>0</v>
      </c>
      <c r="S166" s="14">
        <f>INDEX(SystemParamValues,MATCH("NIEmpeeMainRate",ParamNames,0),MATCH($B$2,SystemNames,0))</f>
        <v>0.12</v>
      </c>
      <c r="T166" s="14">
        <f>INDEX(SystemParamValues,MATCH("NIEmpeeUELRate",ParamNames,0),MATCH($B$2,SystemNames,0))</f>
        <v>0.02</v>
      </c>
      <c r="U166" s="14">
        <f>INDEX(SystemParamValues,MATCH("NIEmpeeUELRate",ParamNames,0),MATCH($B$2,SystemNames,0))</f>
        <v>0.02</v>
      </c>
      <c r="V166" s="14">
        <f>INDEX(SystemParamValues,MATCH("NIEmpeeUELRate",ParamNames,0),MATCH($B$2,SystemNames,0))</f>
        <v>0.02</v>
      </c>
      <c r="W166" s="14">
        <f>INDEX(SystemParamValues,MATCH("NIEmpeeUELRate",ParamNames,0),MATCH($B$2,SystemNames,0))</f>
        <v>0.02</v>
      </c>
      <c r="X166" s="14">
        <f>INDEX(SystemParamValues,MATCH("NIEmpeeUELRate",ParamNames,0),MATCH($B$2,SystemNames,0))</f>
        <v>0.02</v>
      </c>
      <c r="Y166" s="14">
        <f>INDEX(SystemParamValues,MATCH("NIEmpeeMainRate",ParamNames,0),MATCH($B$2,SystemNames,0))</f>
        <v>0.12</v>
      </c>
      <c r="Z166" s="40">
        <v>0</v>
      </c>
      <c r="AA166" s="14">
        <f>INDEX(SystemParamValues,MATCH("NIEmpeeMainRate",ParamNames,0),MATCH($B$2,SystemNames,0))</f>
        <v>0.12</v>
      </c>
      <c r="AB166" s="14">
        <f>INDEX(SystemParamValues,MATCH("NIEmpeeUELRate",ParamNames,0),MATCH($B$2,SystemNames,0))</f>
        <v>0.02</v>
      </c>
      <c r="AC166" s="14">
        <f>INDEX(SystemParamValues,MATCH("NIEmpeeUELRate",ParamNames,0),MATCH($B$2,SystemNames,0))</f>
        <v>0.02</v>
      </c>
      <c r="AD166" s="14">
        <f>INDEX(SystemParamValues,MATCH("NIEmpeeUELRate",ParamNames,0),MATCH($B$2,SystemNames,0))</f>
        <v>0.02</v>
      </c>
      <c r="AE166" s="14">
        <f>INDEX(SystemParamValues,MATCH("NIEmpeeUELRate",ParamNames,0),MATCH($B$2,SystemNames,0))</f>
        <v>0.02</v>
      </c>
      <c r="AF166" s="14">
        <f>INDEX(SystemParamValues,MATCH("NIEmpeeUELRate",ParamNames,0),MATCH($B$2,SystemNames,0))</f>
        <v>0.02</v>
      </c>
      <c r="AG166" s="14">
        <f>INDEX(SystemParamValues,MATCH("NIEmpeeMainRate",ParamNames,0),MATCH($B$2,SystemNames,0))</f>
        <v>0.12</v>
      </c>
      <c r="AH166" s="40">
        <v>0</v>
      </c>
      <c r="AI166" s="14">
        <f>INDEX(SystemParamValues,MATCH("NIEmpeeMainRate",ParamNames,0),MATCH($B$2,SystemNames,0))</f>
        <v>0.12</v>
      </c>
      <c r="AJ166" s="14">
        <f>INDEX(SystemParamValues,MATCH("NIEmpeeUELRate",ParamNames,0),MATCH($B$2,SystemNames,0))</f>
        <v>0.02</v>
      </c>
      <c r="AK166" s="14">
        <f>INDEX(SystemParamValues,MATCH("NIEmpeeUELRate",ParamNames,0),MATCH($B$2,SystemNames,0))</f>
        <v>0.02</v>
      </c>
      <c r="AL166" s="14">
        <f>INDEX(SystemParamValues,MATCH("NIEmpeeUELRate",ParamNames,0),MATCH($B$2,SystemNames,0))</f>
        <v>0.02</v>
      </c>
      <c r="AM166" s="14">
        <f>INDEX(SystemParamValues,MATCH("NIEmpeeUELRate",ParamNames,0),MATCH($B$2,SystemNames,0))</f>
        <v>0.02</v>
      </c>
      <c r="AN166" s="14">
        <f>INDEX(SystemParamValues,MATCH("NIEmpeeUELRate",ParamNames,0),MATCH($B$2,SystemNames,0))</f>
        <v>0.02</v>
      </c>
      <c r="AO166" s="14">
        <f>INDEX(SystemParamValues,MATCH("NIEmpeeMainRate",ParamNames,0),MATCH($B$2,SystemNames,0))</f>
        <v>0.12</v>
      </c>
      <c r="AP166" s="40">
        <v>0</v>
      </c>
      <c r="AQ166" s="14">
        <f>INDEX(SystemParamValues,MATCH("NIEmpeeMainRate",ParamNames,0),MATCH($B$2,SystemNames,0))</f>
        <v>0.12</v>
      </c>
      <c r="AR166" s="14">
        <f>INDEX(SystemParamValues,MATCH("NIEmpeeUELRate",ParamNames,0),MATCH($B$2,SystemNames,0))</f>
        <v>0.02</v>
      </c>
      <c r="AS166" s="14">
        <f>INDEX(SystemParamValues,MATCH("NIEmpeeUELRate",ParamNames,0),MATCH($B$2,SystemNames,0))</f>
        <v>0.02</v>
      </c>
      <c r="AT166" s="14">
        <f>INDEX(SystemParamValues,MATCH("NIEmpeeUELRate",ParamNames,0),MATCH($B$2,SystemNames,0))</f>
        <v>0.02</v>
      </c>
      <c r="AU166" s="14">
        <f>INDEX(SystemParamValues,MATCH("NIEmpeeUELRate",ParamNames,0),MATCH($B$2,SystemNames,0))</f>
        <v>0.02</v>
      </c>
      <c r="AV166" s="14">
        <f>INDEX(SystemParamValues,MATCH("NIEmpeeUELRate",ParamNames,0),MATCH($B$2,SystemNames,0))</f>
        <v>0.02</v>
      </c>
      <c r="AW166" s="14">
        <f>INDEX(SystemParamValues,MATCH("NIEmpeeMainRate",ParamNames,0),MATCH($B$2,SystemNames,0))</f>
        <v>0.12</v>
      </c>
    </row>
    <row r="167" spans="1:49">
      <c r="A167" s="21" t="s">
        <v>269</v>
      </c>
      <c r="B167" s="29">
        <v>0</v>
      </c>
      <c r="C167" s="14">
        <f>INDEX(SystemParamValues,MATCH("NIEmperMainRate",ParamNames,0),MATCH($B$2,SystemNames,0))</f>
        <v>0.13800000000000001</v>
      </c>
      <c r="D167" s="14">
        <f>INDEX(SystemParamValues,MATCH("NIEmperUELRate",ParamNames,0),MATCH($B$2,SystemNames,0))</f>
        <v>0.13800000000000001</v>
      </c>
      <c r="E167" s="14">
        <f>INDEX(SystemParamValues,MATCH("NIEmperUELRate",ParamNames,0),MATCH($B$2,SystemNames,0))</f>
        <v>0.13800000000000001</v>
      </c>
      <c r="F167" s="14">
        <f>INDEX(SystemParamValues,MATCH("NIEmperUELRate",ParamNames,0),MATCH($B$2,SystemNames,0))</f>
        <v>0.13800000000000001</v>
      </c>
      <c r="G167" s="14">
        <f>INDEX(SystemParamValues,MATCH("NIEmperUELRate",ParamNames,0),MATCH($B$2,SystemNames,0))</f>
        <v>0.13800000000000001</v>
      </c>
      <c r="H167" s="14">
        <f>INDEX(SystemParamValues,MATCH("NIEmperUELRate",ParamNames,0),MATCH($B$2,SystemNames,0))</f>
        <v>0.13800000000000001</v>
      </c>
      <c r="I167" s="14">
        <f>INDEX(SystemParamValues,MATCH("NIEmperMainRate",ParamNames,0),MATCH($B$2,SystemNames,0))</f>
        <v>0.13800000000000001</v>
      </c>
      <c r="J167" s="14">
        <v>0</v>
      </c>
      <c r="K167" s="14">
        <f>INDEX(SystemParamValues,MATCH("NIEmperMainRate",ParamNames,0),MATCH($B$2,SystemNames,0))</f>
        <v>0.13800000000000001</v>
      </c>
      <c r="L167" s="14">
        <f>INDEX(SystemParamValues,MATCH("NIEmperUELRate",ParamNames,0),MATCH($B$2,SystemNames,0))</f>
        <v>0.13800000000000001</v>
      </c>
      <c r="M167" s="14">
        <f>INDEX(SystemParamValues,MATCH("NIEmperUELRate",ParamNames,0),MATCH($B$2,SystemNames,0))</f>
        <v>0.13800000000000001</v>
      </c>
      <c r="N167" s="14">
        <f>INDEX(SystemParamValues,MATCH("NIEmperUELRate",ParamNames,0),MATCH($B$2,SystemNames,0))</f>
        <v>0.13800000000000001</v>
      </c>
      <c r="O167" s="14">
        <f>INDEX(SystemParamValues,MATCH("NIEmperUELRate",ParamNames,0),MATCH($B$2,SystemNames,0))</f>
        <v>0.13800000000000001</v>
      </c>
      <c r="P167" s="14">
        <f>INDEX(SystemParamValues,MATCH("NIEmperUELRate",ParamNames,0),MATCH($B$2,SystemNames,0))</f>
        <v>0.13800000000000001</v>
      </c>
      <c r="Q167" s="14">
        <f>INDEX(SystemParamValues,MATCH("NIEmperMainRate",ParamNames,0),MATCH($B$2,SystemNames,0))</f>
        <v>0.13800000000000001</v>
      </c>
      <c r="R167" s="14">
        <v>0</v>
      </c>
      <c r="S167" s="14">
        <f>INDEX(SystemParamValues,MATCH("NIEmperMainRate",ParamNames,0),MATCH($B$2,SystemNames,0))</f>
        <v>0.13800000000000001</v>
      </c>
      <c r="T167" s="14">
        <f>INDEX(SystemParamValues,MATCH("NIEmperUELRate",ParamNames,0),MATCH($B$2,SystemNames,0))</f>
        <v>0.13800000000000001</v>
      </c>
      <c r="U167" s="14">
        <f>INDEX(SystemParamValues,MATCH("NIEmperUELRate",ParamNames,0),MATCH($B$2,SystemNames,0))</f>
        <v>0.13800000000000001</v>
      </c>
      <c r="V167" s="14">
        <f>INDEX(SystemParamValues,MATCH("NIEmperUELRate",ParamNames,0),MATCH($B$2,SystemNames,0))</f>
        <v>0.13800000000000001</v>
      </c>
      <c r="W167" s="14">
        <f>INDEX(SystemParamValues,MATCH("NIEmperUELRate",ParamNames,0),MATCH($B$2,SystemNames,0))</f>
        <v>0.13800000000000001</v>
      </c>
      <c r="X167" s="14">
        <f>INDEX(SystemParamValues,MATCH("NIEmperUELRate",ParamNames,0),MATCH($B$2,SystemNames,0))</f>
        <v>0.13800000000000001</v>
      </c>
      <c r="Y167" s="14">
        <f>INDEX(SystemParamValues,MATCH("NIEmperMainRate",ParamNames,0),MATCH($B$2,SystemNames,0))</f>
        <v>0.13800000000000001</v>
      </c>
      <c r="Z167" s="14">
        <v>0</v>
      </c>
      <c r="AA167" s="14">
        <f>INDEX(SystemParamValues,MATCH("NIEmperMainRate",ParamNames,0),MATCH($B$2,SystemNames,0))</f>
        <v>0.13800000000000001</v>
      </c>
      <c r="AB167" s="14">
        <f>INDEX(SystemParamValues,MATCH("NIEmperUELRate",ParamNames,0),MATCH($B$2,SystemNames,0))</f>
        <v>0.13800000000000001</v>
      </c>
      <c r="AC167" s="14">
        <f>INDEX(SystemParamValues,MATCH("NIEmperUELRate",ParamNames,0),MATCH($B$2,SystemNames,0))</f>
        <v>0.13800000000000001</v>
      </c>
      <c r="AD167" s="14">
        <f>INDEX(SystemParamValues,MATCH("NIEmperUELRate",ParamNames,0),MATCH($B$2,SystemNames,0))</f>
        <v>0.13800000000000001</v>
      </c>
      <c r="AE167" s="14">
        <f>INDEX(SystemParamValues,MATCH("NIEmperUELRate",ParamNames,0),MATCH($B$2,SystemNames,0))</f>
        <v>0.13800000000000001</v>
      </c>
      <c r="AF167" s="14">
        <f>INDEX(SystemParamValues,MATCH("NIEmperUELRate",ParamNames,0),MATCH($B$2,SystemNames,0))</f>
        <v>0.13800000000000001</v>
      </c>
      <c r="AG167" s="14">
        <f>INDEX(SystemParamValues,MATCH("NIEmperMainRate",ParamNames,0),MATCH($B$2,SystemNames,0))</f>
        <v>0.13800000000000001</v>
      </c>
      <c r="AH167" s="14">
        <v>0</v>
      </c>
      <c r="AI167" s="14">
        <f>INDEX(SystemParamValues,MATCH("NIEmperMainRate",ParamNames,0),MATCH($B$2,SystemNames,0))</f>
        <v>0.13800000000000001</v>
      </c>
      <c r="AJ167" s="14">
        <f>INDEX(SystemParamValues,MATCH("NIEmperUELRate",ParamNames,0),MATCH($B$2,SystemNames,0))</f>
        <v>0.13800000000000001</v>
      </c>
      <c r="AK167" s="14">
        <f>INDEX(SystemParamValues,MATCH("NIEmperUELRate",ParamNames,0),MATCH($B$2,SystemNames,0))</f>
        <v>0.13800000000000001</v>
      </c>
      <c r="AL167" s="14">
        <f>INDEX(SystemParamValues,MATCH("NIEmperUELRate",ParamNames,0),MATCH($B$2,SystemNames,0))</f>
        <v>0.13800000000000001</v>
      </c>
      <c r="AM167" s="14">
        <f>INDEX(SystemParamValues,MATCH("NIEmperUELRate",ParamNames,0),MATCH($B$2,SystemNames,0))</f>
        <v>0.13800000000000001</v>
      </c>
      <c r="AN167" s="14">
        <f>INDEX(SystemParamValues,MATCH("NIEmperUELRate",ParamNames,0),MATCH($B$2,SystemNames,0))</f>
        <v>0.13800000000000001</v>
      </c>
      <c r="AO167" s="14">
        <f>INDEX(SystemParamValues,MATCH("NIEmperMainRate",ParamNames,0),MATCH($B$2,SystemNames,0))</f>
        <v>0.13800000000000001</v>
      </c>
      <c r="AP167" s="14">
        <v>0</v>
      </c>
      <c r="AQ167" s="14">
        <f>INDEX(SystemParamValues,MATCH("NIEmperMainRate",ParamNames,0),MATCH($B$2,SystemNames,0))</f>
        <v>0.13800000000000001</v>
      </c>
      <c r="AR167" s="14">
        <f>INDEX(SystemParamValues,MATCH("NIEmperUELRate",ParamNames,0),MATCH($B$2,SystemNames,0))</f>
        <v>0.13800000000000001</v>
      </c>
      <c r="AS167" s="14">
        <f>INDEX(SystemParamValues,MATCH("NIEmperUELRate",ParamNames,0),MATCH($B$2,SystemNames,0))</f>
        <v>0.13800000000000001</v>
      </c>
      <c r="AT167" s="14">
        <f>INDEX(SystemParamValues,MATCH("NIEmperUELRate",ParamNames,0),MATCH($B$2,SystemNames,0))</f>
        <v>0.13800000000000001</v>
      </c>
      <c r="AU167" s="14">
        <f>INDEX(SystemParamValues,MATCH("NIEmperUELRate",ParamNames,0),MATCH($B$2,SystemNames,0))</f>
        <v>0.13800000000000001</v>
      </c>
      <c r="AV167" s="14">
        <f>INDEX(SystemParamValues,MATCH("NIEmperUELRate",ParamNames,0),MATCH($B$2,SystemNames,0))</f>
        <v>0.13800000000000001</v>
      </c>
      <c r="AW167" s="14">
        <f>INDEX(SystemParamValues,MATCH("NIEmperMainRate",ParamNames,0),MATCH($B$2,SystemNames,0))</f>
        <v>0.13800000000000001</v>
      </c>
    </row>
    <row r="168" spans="1:49">
      <c r="A168" s="21" t="s">
        <v>264</v>
      </c>
      <c r="B168" s="29">
        <v>0</v>
      </c>
      <c r="C168" s="14">
        <v>0</v>
      </c>
      <c r="D168" s="14">
        <v>0</v>
      </c>
      <c r="E168" s="14">
        <v>0</v>
      </c>
      <c r="F168" s="14">
        <v>0</v>
      </c>
      <c r="G168" s="14">
        <v>0</v>
      </c>
      <c r="H168" s="14">
        <v>0</v>
      </c>
      <c r="I168" s="14">
        <f>INDEX(SystemParamValues,MATCH("TaxCredTaperRate",ParamNames,0),MATCH($B$2,SystemNames,0))</f>
        <v>0.41</v>
      </c>
      <c r="J168" s="14">
        <v>0</v>
      </c>
      <c r="K168" s="14">
        <v>0</v>
      </c>
      <c r="L168" s="14">
        <v>0</v>
      </c>
      <c r="M168" s="14">
        <v>0</v>
      </c>
      <c r="N168" s="14">
        <v>0</v>
      </c>
      <c r="O168" s="14">
        <v>0</v>
      </c>
      <c r="P168" s="14">
        <v>0</v>
      </c>
      <c r="Q168" s="14">
        <f>INDEX(SystemParamValues,MATCH("TaxCredTaperRate",ParamNames,0),MATCH($B$2,SystemNames,0))</f>
        <v>0.41</v>
      </c>
      <c r="R168" s="14">
        <v>0</v>
      </c>
      <c r="S168" s="14">
        <v>0</v>
      </c>
      <c r="T168" s="14">
        <v>0</v>
      </c>
      <c r="U168" s="14">
        <v>0</v>
      </c>
      <c r="V168" s="14">
        <v>0</v>
      </c>
      <c r="W168" s="14">
        <v>0</v>
      </c>
      <c r="X168" s="14">
        <v>0</v>
      </c>
      <c r="Y168" s="14">
        <f>INDEX(SystemParamValues,MATCH("TaxCredTaperRate",ParamNames,0),MATCH($B$2,SystemNames,0))</f>
        <v>0.41</v>
      </c>
      <c r="Z168" s="14">
        <v>0</v>
      </c>
      <c r="AA168" s="14">
        <v>0</v>
      </c>
      <c r="AB168" s="14">
        <v>0</v>
      </c>
      <c r="AC168" s="14">
        <v>0</v>
      </c>
      <c r="AD168" s="14">
        <v>0</v>
      </c>
      <c r="AE168" s="14">
        <v>0</v>
      </c>
      <c r="AF168" s="14">
        <v>0</v>
      </c>
      <c r="AG168" s="14">
        <f>INDEX(SystemParamValues,MATCH("TaxCredTaperRate",ParamNames,0),MATCH($B$2,SystemNames,0))</f>
        <v>0.41</v>
      </c>
      <c r="AH168" s="14">
        <v>0</v>
      </c>
      <c r="AI168" s="14">
        <v>0</v>
      </c>
      <c r="AJ168" s="14">
        <v>0</v>
      </c>
      <c r="AK168" s="14">
        <v>0</v>
      </c>
      <c r="AL168" s="14">
        <v>0</v>
      </c>
      <c r="AM168" s="14">
        <v>0</v>
      </c>
      <c r="AN168" s="14">
        <v>0</v>
      </c>
      <c r="AO168" s="14">
        <f>INDEX(SystemParamValues,MATCH("TaxCredTaperRate",ParamNames,0),MATCH($B$2,SystemNames,0))</f>
        <v>0.41</v>
      </c>
      <c r="AP168" s="14">
        <v>0</v>
      </c>
      <c r="AQ168" s="14">
        <v>0</v>
      </c>
      <c r="AR168" s="14">
        <v>0</v>
      </c>
      <c r="AS168" s="14">
        <v>0</v>
      </c>
      <c r="AT168" s="14">
        <v>0</v>
      </c>
      <c r="AU168" s="14">
        <v>0</v>
      </c>
      <c r="AV168" s="14">
        <v>0</v>
      </c>
      <c r="AW168" s="14">
        <f>INDEX(SystemParamValues,MATCH("TaxCredTaperRate",ParamNames,0),MATCH($B$2,SystemNames,0))</f>
        <v>0.41</v>
      </c>
    </row>
    <row r="169" spans="1:49">
      <c r="A169" s="21" t="s">
        <v>260</v>
      </c>
      <c r="B169" s="30">
        <f t="shared" ref="B169:AW169" si="36">(B165+B166+B167+B168)/(1+B167)</f>
        <v>0</v>
      </c>
      <c r="C169" s="15">
        <f t="shared" si="36"/>
        <v>0.40246045694200355</v>
      </c>
      <c r="D169" s="15">
        <f t="shared" si="36"/>
        <v>0.49033391915641483</v>
      </c>
      <c r="E169" s="15">
        <f t="shared" si="36"/>
        <v>0.58492091388400713</v>
      </c>
      <c r="F169" s="15">
        <f t="shared" si="36"/>
        <v>0.64752196836555376</v>
      </c>
      <c r="G169" s="15">
        <f t="shared" si="36"/>
        <v>0.66608084358523734</v>
      </c>
      <c r="H169" s="15">
        <f t="shared" si="36"/>
        <v>0.53427065026362053</v>
      </c>
      <c r="I169" s="15">
        <f t="shared" si="36"/>
        <v>0.76274165202108968</v>
      </c>
      <c r="J169" s="15">
        <f t="shared" si="36"/>
        <v>0</v>
      </c>
      <c r="K169" s="15">
        <f t="shared" si="36"/>
        <v>0.40246045694200355</v>
      </c>
      <c r="L169" s="15">
        <f t="shared" si="36"/>
        <v>0.49033391915641483</v>
      </c>
      <c r="M169" s="15">
        <f t="shared" si="36"/>
        <v>0.58492091388400713</v>
      </c>
      <c r="N169" s="15">
        <f t="shared" si="36"/>
        <v>0.64752196836555376</v>
      </c>
      <c r="O169" s="15">
        <f t="shared" si="36"/>
        <v>0.66608084358523734</v>
      </c>
      <c r="P169" s="15">
        <f t="shared" si="36"/>
        <v>0.53427065026362053</v>
      </c>
      <c r="Q169" s="15">
        <f t="shared" si="36"/>
        <v>0.76274165202108968</v>
      </c>
      <c r="R169" s="15">
        <f t="shared" si="36"/>
        <v>0</v>
      </c>
      <c r="S169" s="15">
        <f t="shared" si="36"/>
        <v>0.40246045694200355</v>
      </c>
      <c r="T169" s="15">
        <f t="shared" si="36"/>
        <v>0.49033391915641483</v>
      </c>
      <c r="U169" s="15">
        <f t="shared" si="36"/>
        <v>0.58492091388400713</v>
      </c>
      <c r="V169" s="15">
        <f t="shared" si="36"/>
        <v>0.64752196836555376</v>
      </c>
      <c r="W169" s="15">
        <f t="shared" si="36"/>
        <v>0.66608084358523734</v>
      </c>
      <c r="X169" s="15">
        <f t="shared" si="36"/>
        <v>0.53427065026362053</v>
      </c>
      <c r="Y169" s="15">
        <f t="shared" si="36"/>
        <v>0.76274165202108968</v>
      </c>
      <c r="Z169" s="15">
        <f t="shared" si="36"/>
        <v>0</v>
      </c>
      <c r="AA169" s="15">
        <f t="shared" si="36"/>
        <v>0.40246045694200355</v>
      </c>
      <c r="AB169" s="15">
        <f t="shared" si="36"/>
        <v>0.49033391915641483</v>
      </c>
      <c r="AC169" s="15">
        <f t="shared" si="36"/>
        <v>0.58492091388400713</v>
      </c>
      <c r="AD169" s="15">
        <f t="shared" si="36"/>
        <v>0.64752196836555376</v>
      </c>
      <c r="AE169" s="15">
        <f t="shared" si="36"/>
        <v>0.66608084358523734</v>
      </c>
      <c r="AF169" s="15">
        <f t="shared" si="36"/>
        <v>0.53427065026362053</v>
      </c>
      <c r="AG169" s="15">
        <f t="shared" si="36"/>
        <v>0.76274165202108968</v>
      </c>
      <c r="AH169" s="15">
        <f t="shared" si="36"/>
        <v>0</v>
      </c>
      <c r="AI169" s="15">
        <f t="shared" si="36"/>
        <v>0.40246045694200355</v>
      </c>
      <c r="AJ169" s="15">
        <f t="shared" si="36"/>
        <v>0.49033391915641483</v>
      </c>
      <c r="AK169" s="15">
        <f t="shared" si="36"/>
        <v>0.58492091388400713</v>
      </c>
      <c r="AL169" s="15">
        <f t="shared" si="36"/>
        <v>0.64752196836555376</v>
      </c>
      <c r="AM169" s="15">
        <f t="shared" si="36"/>
        <v>0.66608084358523734</v>
      </c>
      <c r="AN169" s="15">
        <f t="shared" si="36"/>
        <v>0.53427065026362053</v>
      </c>
      <c r="AO169" s="15">
        <f t="shared" si="36"/>
        <v>0.76274165202108968</v>
      </c>
      <c r="AP169" s="15">
        <f t="shared" si="36"/>
        <v>0</v>
      </c>
      <c r="AQ169" s="15">
        <f t="shared" si="36"/>
        <v>0.40246045694200355</v>
      </c>
      <c r="AR169" s="15">
        <f t="shared" si="36"/>
        <v>0.49033391915641483</v>
      </c>
      <c r="AS169" s="15">
        <f t="shared" si="36"/>
        <v>0.58492091388400713</v>
      </c>
      <c r="AT169" s="15">
        <f t="shared" si="36"/>
        <v>0.64752196836555376</v>
      </c>
      <c r="AU169" s="15">
        <f t="shared" si="36"/>
        <v>0.66608084358523734</v>
      </c>
      <c r="AV169" s="15">
        <f t="shared" si="36"/>
        <v>0.53427065026362053</v>
      </c>
      <c r="AW169" s="15">
        <f t="shared" si="36"/>
        <v>0.76274165202108968</v>
      </c>
    </row>
    <row r="170" spans="1:49">
      <c r="A170" s="21" t="s">
        <v>10</v>
      </c>
      <c r="B170" s="29">
        <v>0</v>
      </c>
      <c r="C170" s="14">
        <v>0</v>
      </c>
      <c r="D170" s="14">
        <v>0</v>
      </c>
      <c r="E170" s="14">
        <v>0</v>
      </c>
      <c r="F170" s="14">
        <v>0</v>
      </c>
      <c r="G170" s="14">
        <v>0</v>
      </c>
      <c r="H170" s="14">
        <v>0</v>
      </c>
      <c r="I170" s="14">
        <v>0</v>
      </c>
      <c r="J170" s="14">
        <f t="shared" ref="J170:Q170" si="37">INDEX(SystemParamValues,MATCH("BasicRate",ParamNames,0),MATCH($B$2,SystemNames,0))</f>
        <v>0.2</v>
      </c>
      <c r="K170" s="14">
        <f t="shared" si="37"/>
        <v>0.2</v>
      </c>
      <c r="L170" s="14">
        <f t="shared" si="37"/>
        <v>0.2</v>
      </c>
      <c r="M170" s="14">
        <f t="shared" si="37"/>
        <v>0.2</v>
      </c>
      <c r="N170" s="14">
        <f t="shared" si="37"/>
        <v>0.2</v>
      </c>
      <c r="O170" s="14">
        <f t="shared" si="37"/>
        <v>0.2</v>
      </c>
      <c r="P170" s="14">
        <f t="shared" si="37"/>
        <v>0.2</v>
      </c>
      <c r="Q170" s="14">
        <f t="shared" si="37"/>
        <v>0.2</v>
      </c>
      <c r="R170" s="14">
        <f t="shared" ref="R170:Y170" si="38">INDEX(SystemParamValues,MATCH("HigherRate",ParamNames,0),MATCH($B$2,SystemNames,0))</f>
        <v>0.4</v>
      </c>
      <c r="S170" s="14">
        <f t="shared" si="38"/>
        <v>0.4</v>
      </c>
      <c r="T170" s="14">
        <f t="shared" si="38"/>
        <v>0.4</v>
      </c>
      <c r="U170" s="14">
        <f t="shared" si="38"/>
        <v>0.4</v>
      </c>
      <c r="V170" s="14">
        <f t="shared" si="38"/>
        <v>0.4</v>
      </c>
      <c r="W170" s="14">
        <f t="shared" si="38"/>
        <v>0.4</v>
      </c>
      <c r="X170" s="14">
        <f t="shared" si="38"/>
        <v>0.4</v>
      </c>
      <c r="Y170" s="14">
        <f t="shared" si="38"/>
        <v>0.4</v>
      </c>
      <c r="Z170" s="14">
        <f t="shared" ref="Z170:AG170" si="39">INDEX(SystemParamValues,MATCH("MTROnPATaper",ParamNames,0),MATCH($B$2,SystemNames,0))</f>
        <v>0.6</v>
      </c>
      <c r="AA170" s="14">
        <f t="shared" si="39"/>
        <v>0.6</v>
      </c>
      <c r="AB170" s="14">
        <f t="shared" si="39"/>
        <v>0.6</v>
      </c>
      <c r="AC170" s="14">
        <f t="shared" si="39"/>
        <v>0.6</v>
      </c>
      <c r="AD170" s="14">
        <f t="shared" si="39"/>
        <v>0.6</v>
      </c>
      <c r="AE170" s="14">
        <f t="shared" si="39"/>
        <v>0.6</v>
      </c>
      <c r="AF170" s="14">
        <f t="shared" si="39"/>
        <v>0.6</v>
      </c>
      <c r="AG170" s="14">
        <f t="shared" si="39"/>
        <v>0.6</v>
      </c>
      <c r="AH170" s="14">
        <f t="shared" ref="AH170:AO170" si="40">INDEX(SystemParamValues,MATCH("AdditionalRate",ParamNames,0),MATCH($B$2,SystemNames,0))</f>
        <v>0.45</v>
      </c>
      <c r="AI170" s="14">
        <f t="shared" si="40"/>
        <v>0.45</v>
      </c>
      <c r="AJ170" s="14">
        <f t="shared" si="40"/>
        <v>0.45</v>
      </c>
      <c r="AK170" s="14">
        <f t="shared" si="40"/>
        <v>0.45</v>
      </c>
      <c r="AL170" s="14">
        <f t="shared" si="40"/>
        <v>0.45</v>
      </c>
      <c r="AM170" s="14">
        <f t="shared" si="40"/>
        <v>0.45</v>
      </c>
      <c r="AN170" s="14">
        <f t="shared" si="40"/>
        <v>0.45</v>
      </c>
      <c r="AO170" s="14">
        <f t="shared" si="40"/>
        <v>0.45</v>
      </c>
      <c r="AP170" s="14">
        <f t="shared" ref="AP170:AW170" si="41">INDEX(SystemParamValues,MATCH("PensCredTaperRate",ParamNames,0),MATCH($B$2,SystemNames,0))</f>
        <v>0.4</v>
      </c>
      <c r="AQ170" s="14">
        <f t="shared" si="41"/>
        <v>0.4</v>
      </c>
      <c r="AR170" s="14">
        <f t="shared" si="41"/>
        <v>0.4</v>
      </c>
      <c r="AS170" s="14">
        <f t="shared" si="41"/>
        <v>0.4</v>
      </c>
      <c r="AT170" s="14">
        <f t="shared" si="41"/>
        <v>0.4</v>
      </c>
      <c r="AU170" s="14">
        <f t="shared" si="41"/>
        <v>0.4</v>
      </c>
      <c r="AV170" s="14">
        <f t="shared" si="41"/>
        <v>0.4</v>
      </c>
      <c r="AW170" s="14">
        <f t="shared" si="41"/>
        <v>0.4</v>
      </c>
    </row>
    <row r="171" spans="1:49">
      <c r="A171" s="21" t="s">
        <v>3</v>
      </c>
      <c r="B171" s="29">
        <v>10</v>
      </c>
      <c r="C171" s="14">
        <v>10</v>
      </c>
      <c r="D171" s="14">
        <v>10</v>
      </c>
      <c r="E171" s="14">
        <v>10</v>
      </c>
      <c r="F171" s="14">
        <v>10</v>
      </c>
      <c r="G171" s="14">
        <v>10</v>
      </c>
      <c r="H171" s="14">
        <v>10</v>
      </c>
      <c r="I171" s="14">
        <v>10</v>
      </c>
      <c r="J171" s="14">
        <v>10</v>
      </c>
      <c r="K171" s="14">
        <v>10</v>
      </c>
      <c r="L171" s="14">
        <v>10</v>
      </c>
      <c r="M171" s="14">
        <v>10</v>
      </c>
      <c r="N171" s="14">
        <v>10</v>
      </c>
      <c r="O171" s="14">
        <v>10</v>
      </c>
      <c r="P171" s="14">
        <v>10</v>
      </c>
      <c r="Q171" s="14">
        <v>10</v>
      </c>
      <c r="R171" s="14">
        <v>10</v>
      </c>
      <c r="S171" s="14">
        <v>10</v>
      </c>
      <c r="T171" s="14">
        <v>10</v>
      </c>
      <c r="U171" s="14">
        <v>10</v>
      </c>
      <c r="V171" s="14">
        <v>10</v>
      </c>
      <c r="W171" s="14">
        <v>10</v>
      </c>
      <c r="X171" s="14">
        <v>10</v>
      </c>
      <c r="Y171" s="14">
        <v>10</v>
      </c>
      <c r="Z171" s="14">
        <v>10</v>
      </c>
      <c r="AA171" s="14">
        <v>10</v>
      </c>
      <c r="AB171" s="14">
        <v>10</v>
      </c>
      <c r="AC171" s="14">
        <v>10</v>
      </c>
      <c r="AD171" s="14">
        <v>10</v>
      </c>
      <c r="AE171" s="14">
        <v>10</v>
      </c>
      <c r="AF171" s="14">
        <v>10</v>
      </c>
      <c r="AG171" s="14">
        <v>10</v>
      </c>
      <c r="AH171" s="14">
        <v>10</v>
      </c>
      <c r="AI171" s="14">
        <v>10</v>
      </c>
      <c r="AJ171" s="14">
        <v>10</v>
      </c>
      <c r="AK171" s="14">
        <v>10</v>
      </c>
      <c r="AL171" s="14">
        <v>10</v>
      </c>
      <c r="AM171" s="14">
        <v>10</v>
      </c>
      <c r="AN171" s="14">
        <v>10</v>
      </c>
      <c r="AO171" s="14">
        <v>10</v>
      </c>
      <c r="AP171" s="14">
        <v>10</v>
      </c>
      <c r="AQ171" s="14">
        <v>10</v>
      </c>
      <c r="AR171" s="14">
        <v>10</v>
      </c>
      <c r="AS171" s="14">
        <v>10</v>
      </c>
      <c r="AT171" s="14">
        <v>10</v>
      </c>
      <c r="AU171" s="14">
        <v>10</v>
      </c>
      <c r="AV171" s="14">
        <v>10</v>
      </c>
      <c r="AW171" s="14">
        <v>10</v>
      </c>
    </row>
    <row r="172" spans="1:49">
      <c r="A172" s="21" t="s">
        <v>251</v>
      </c>
      <c r="B172" s="24">
        <f>1</f>
        <v>1</v>
      </c>
      <c r="C172" s="1">
        <f>1</f>
        <v>1</v>
      </c>
      <c r="D172" s="1">
        <f>1</f>
        <v>1</v>
      </c>
      <c r="E172" s="1">
        <f>1</f>
        <v>1</v>
      </c>
      <c r="F172" s="1">
        <f>1</f>
        <v>1</v>
      </c>
      <c r="G172" s="1">
        <f>1</f>
        <v>1</v>
      </c>
      <c r="H172" s="1">
        <f>1</f>
        <v>1</v>
      </c>
      <c r="I172" s="1">
        <f>1</f>
        <v>1</v>
      </c>
      <c r="J172" s="1">
        <f>1</f>
        <v>1</v>
      </c>
      <c r="K172" s="34">
        <f>1</f>
        <v>1</v>
      </c>
      <c r="L172" s="1">
        <f>1</f>
        <v>1</v>
      </c>
      <c r="M172" s="1">
        <f>1</f>
        <v>1</v>
      </c>
      <c r="N172" s="1">
        <f>1</f>
        <v>1</v>
      </c>
      <c r="O172" s="1">
        <f>1</f>
        <v>1</v>
      </c>
      <c r="P172" s="1">
        <f>1</f>
        <v>1</v>
      </c>
      <c r="Q172" s="1">
        <f>1</f>
        <v>1</v>
      </c>
      <c r="R172" s="1">
        <f>1</f>
        <v>1</v>
      </c>
      <c r="S172" s="1">
        <f>1</f>
        <v>1</v>
      </c>
      <c r="T172" s="1">
        <f>1</f>
        <v>1</v>
      </c>
      <c r="U172" s="1">
        <f>1</f>
        <v>1</v>
      </c>
      <c r="V172" s="1">
        <f>1</f>
        <v>1</v>
      </c>
      <c r="W172" s="1">
        <f>1</f>
        <v>1</v>
      </c>
      <c r="X172" s="1">
        <f>1</f>
        <v>1</v>
      </c>
      <c r="Y172" s="1">
        <f>1</f>
        <v>1</v>
      </c>
      <c r="Z172" s="1">
        <f>1</f>
        <v>1</v>
      </c>
      <c r="AA172" s="1">
        <f>1</f>
        <v>1</v>
      </c>
      <c r="AB172" s="1">
        <f>1</f>
        <v>1</v>
      </c>
      <c r="AC172" s="1">
        <f>1</f>
        <v>1</v>
      </c>
      <c r="AD172" s="1">
        <f>1</f>
        <v>1</v>
      </c>
      <c r="AE172" s="1">
        <f>1</f>
        <v>1</v>
      </c>
      <c r="AF172" s="1">
        <f>1</f>
        <v>1</v>
      </c>
      <c r="AG172" s="1">
        <f>1</f>
        <v>1</v>
      </c>
      <c r="AH172" s="1">
        <f>1</f>
        <v>1</v>
      </c>
      <c r="AI172" s="1">
        <f>1</f>
        <v>1</v>
      </c>
      <c r="AJ172" s="1">
        <f>1</f>
        <v>1</v>
      </c>
      <c r="AK172" s="1">
        <f>1</f>
        <v>1</v>
      </c>
      <c r="AL172" s="1">
        <f>1</f>
        <v>1</v>
      </c>
      <c r="AM172" s="1">
        <f>1</f>
        <v>1</v>
      </c>
      <c r="AN172" s="1">
        <f>1</f>
        <v>1</v>
      </c>
      <c r="AO172" s="1">
        <f>1</f>
        <v>1</v>
      </c>
      <c r="AP172" s="1">
        <f>1</f>
        <v>1</v>
      </c>
      <c r="AQ172" s="1">
        <f>1</f>
        <v>1</v>
      </c>
      <c r="AR172" s="1">
        <f>1</f>
        <v>1</v>
      </c>
      <c r="AS172" s="1">
        <f>1</f>
        <v>1</v>
      </c>
      <c r="AT172" s="1">
        <f>1</f>
        <v>1</v>
      </c>
      <c r="AU172" s="1">
        <f>1</f>
        <v>1</v>
      </c>
      <c r="AV172" s="1">
        <f>1</f>
        <v>1</v>
      </c>
      <c r="AW172" s="1">
        <f>1</f>
        <v>1</v>
      </c>
    </row>
    <row r="173" spans="1:49">
      <c r="A173" s="21" t="s">
        <v>250</v>
      </c>
      <c r="B173" s="24">
        <f t="shared" ref="B173:AW173" si="42">((1+$B$3)*(1+$B$4))-1</f>
        <v>5.0599999999999978E-2</v>
      </c>
      <c r="C173" s="1">
        <f t="shared" si="42"/>
        <v>5.0599999999999978E-2</v>
      </c>
      <c r="D173" s="1">
        <f t="shared" si="42"/>
        <v>5.0599999999999978E-2</v>
      </c>
      <c r="E173" s="1">
        <f t="shared" si="42"/>
        <v>5.0599999999999978E-2</v>
      </c>
      <c r="F173" s="1">
        <f t="shared" si="42"/>
        <v>5.0599999999999978E-2</v>
      </c>
      <c r="G173" s="1">
        <f t="shared" si="42"/>
        <v>5.0599999999999978E-2</v>
      </c>
      <c r="H173" s="1">
        <f t="shared" si="42"/>
        <v>5.0599999999999978E-2</v>
      </c>
      <c r="I173" s="1">
        <f t="shared" si="42"/>
        <v>5.0599999999999978E-2</v>
      </c>
      <c r="J173" s="1">
        <f t="shared" si="42"/>
        <v>5.0599999999999978E-2</v>
      </c>
      <c r="K173" s="34">
        <f t="shared" si="42"/>
        <v>5.0599999999999978E-2</v>
      </c>
      <c r="L173" s="1">
        <f t="shared" si="42"/>
        <v>5.0599999999999978E-2</v>
      </c>
      <c r="M173" s="1">
        <f t="shared" si="42"/>
        <v>5.0599999999999978E-2</v>
      </c>
      <c r="N173" s="1">
        <f t="shared" si="42"/>
        <v>5.0599999999999978E-2</v>
      </c>
      <c r="O173" s="1">
        <f t="shared" si="42"/>
        <v>5.0599999999999978E-2</v>
      </c>
      <c r="P173" s="1">
        <f t="shared" si="42"/>
        <v>5.0599999999999978E-2</v>
      </c>
      <c r="Q173" s="1">
        <f t="shared" si="42"/>
        <v>5.0599999999999978E-2</v>
      </c>
      <c r="R173" s="1">
        <f t="shared" si="42"/>
        <v>5.0599999999999978E-2</v>
      </c>
      <c r="S173" s="1">
        <f t="shared" si="42"/>
        <v>5.0599999999999978E-2</v>
      </c>
      <c r="T173" s="1">
        <f t="shared" si="42"/>
        <v>5.0599999999999978E-2</v>
      </c>
      <c r="U173" s="1">
        <f t="shared" si="42"/>
        <v>5.0599999999999978E-2</v>
      </c>
      <c r="V173" s="1">
        <f t="shared" si="42"/>
        <v>5.0599999999999978E-2</v>
      </c>
      <c r="W173" s="1">
        <f t="shared" si="42"/>
        <v>5.0599999999999978E-2</v>
      </c>
      <c r="X173" s="1">
        <f t="shared" si="42"/>
        <v>5.0599999999999978E-2</v>
      </c>
      <c r="Y173" s="1">
        <f t="shared" si="42"/>
        <v>5.0599999999999978E-2</v>
      </c>
      <c r="Z173" s="1">
        <f t="shared" si="42"/>
        <v>5.0599999999999978E-2</v>
      </c>
      <c r="AA173" s="1">
        <f t="shared" si="42"/>
        <v>5.0599999999999978E-2</v>
      </c>
      <c r="AB173" s="1">
        <f t="shared" si="42"/>
        <v>5.0599999999999978E-2</v>
      </c>
      <c r="AC173" s="1">
        <f t="shared" si="42"/>
        <v>5.0599999999999978E-2</v>
      </c>
      <c r="AD173" s="1">
        <f t="shared" si="42"/>
        <v>5.0599999999999978E-2</v>
      </c>
      <c r="AE173" s="1">
        <f t="shared" si="42"/>
        <v>5.0599999999999978E-2</v>
      </c>
      <c r="AF173" s="1">
        <f t="shared" si="42"/>
        <v>5.0599999999999978E-2</v>
      </c>
      <c r="AG173" s="1">
        <f t="shared" si="42"/>
        <v>5.0599999999999978E-2</v>
      </c>
      <c r="AH173" s="1">
        <f t="shared" si="42"/>
        <v>5.0599999999999978E-2</v>
      </c>
      <c r="AI173" s="1">
        <f t="shared" si="42"/>
        <v>5.0599999999999978E-2</v>
      </c>
      <c r="AJ173" s="1">
        <f t="shared" si="42"/>
        <v>5.0599999999999978E-2</v>
      </c>
      <c r="AK173" s="1">
        <f t="shared" si="42"/>
        <v>5.0599999999999978E-2</v>
      </c>
      <c r="AL173" s="1">
        <f t="shared" si="42"/>
        <v>5.0599999999999978E-2</v>
      </c>
      <c r="AM173" s="1">
        <f t="shared" si="42"/>
        <v>5.0599999999999978E-2</v>
      </c>
      <c r="AN173" s="1">
        <f t="shared" si="42"/>
        <v>5.0599999999999978E-2</v>
      </c>
      <c r="AO173" s="1">
        <f t="shared" si="42"/>
        <v>5.0599999999999978E-2</v>
      </c>
      <c r="AP173" s="1">
        <f t="shared" si="42"/>
        <v>5.0599999999999978E-2</v>
      </c>
      <c r="AQ173" s="1">
        <f t="shared" si="42"/>
        <v>5.0599999999999978E-2</v>
      </c>
      <c r="AR173" s="1">
        <f t="shared" si="42"/>
        <v>5.0599999999999978E-2</v>
      </c>
      <c r="AS173" s="1">
        <f t="shared" si="42"/>
        <v>5.0599999999999978E-2</v>
      </c>
      <c r="AT173" s="1">
        <f t="shared" si="42"/>
        <v>5.0599999999999978E-2</v>
      </c>
      <c r="AU173" s="1">
        <f t="shared" si="42"/>
        <v>5.0599999999999978E-2</v>
      </c>
      <c r="AV173" s="1">
        <f t="shared" si="42"/>
        <v>5.0599999999999978E-2</v>
      </c>
      <c r="AW173" s="1">
        <f t="shared" si="42"/>
        <v>5.0599999999999978E-2</v>
      </c>
    </row>
    <row r="174" spans="1:49">
      <c r="A174" s="21" t="s">
        <v>254</v>
      </c>
      <c r="B174" s="24">
        <f t="shared" ref="B174:AW174" si="43">B172*((1+B173)^B171)</f>
        <v>1.6382265673600411</v>
      </c>
      <c r="C174" s="1">
        <f t="shared" si="43"/>
        <v>1.6382265673600411</v>
      </c>
      <c r="D174" s="1">
        <f t="shared" si="43"/>
        <v>1.6382265673600411</v>
      </c>
      <c r="E174" s="1">
        <f t="shared" si="43"/>
        <v>1.6382265673600411</v>
      </c>
      <c r="F174" s="1">
        <f t="shared" si="43"/>
        <v>1.6382265673600411</v>
      </c>
      <c r="G174" s="1">
        <f t="shared" si="43"/>
        <v>1.6382265673600411</v>
      </c>
      <c r="H174" s="1">
        <f t="shared" si="43"/>
        <v>1.6382265673600411</v>
      </c>
      <c r="I174" s="1">
        <f t="shared" si="43"/>
        <v>1.6382265673600411</v>
      </c>
      <c r="J174" s="1">
        <f t="shared" si="43"/>
        <v>1.6382265673600411</v>
      </c>
      <c r="K174" s="34">
        <f t="shared" si="43"/>
        <v>1.6382265673600411</v>
      </c>
      <c r="L174" s="1">
        <f t="shared" si="43"/>
        <v>1.6382265673600411</v>
      </c>
      <c r="M174" s="1">
        <f t="shared" si="43"/>
        <v>1.6382265673600411</v>
      </c>
      <c r="N174" s="1">
        <f t="shared" si="43"/>
        <v>1.6382265673600411</v>
      </c>
      <c r="O174" s="1">
        <f t="shared" si="43"/>
        <v>1.6382265673600411</v>
      </c>
      <c r="P174" s="1">
        <f t="shared" si="43"/>
        <v>1.6382265673600411</v>
      </c>
      <c r="Q174" s="1">
        <f t="shared" si="43"/>
        <v>1.6382265673600411</v>
      </c>
      <c r="R174" s="1">
        <f t="shared" si="43"/>
        <v>1.6382265673600411</v>
      </c>
      <c r="S174" s="1">
        <f t="shared" si="43"/>
        <v>1.6382265673600411</v>
      </c>
      <c r="T174" s="1">
        <f t="shared" si="43"/>
        <v>1.6382265673600411</v>
      </c>
      <c r="U174" s="1">
        <f t="shared" si="43"/>
        <v>1.6382265673600411</v>
      </c>
      <c r="V174" s="1">
        <f t="shared" si="43"/>
        <v>1.6382265673600411</v>
      </c>
      <c r="W174" s="1">
        <f t="shared" si="43"/>
        <v>1.6382265673600411</v>
      </c>
      <c r="X174" s="1">
        <f t="shared" si="43"/>
        <v>1.6382265673600411</v>
      </c>
      <c r="Y174" s="1">
        <f t="shared" si="43"/>
        <v>1.6382265673600411</v>
      </c>
      <c r="Z174" s="1">
        <f t="shared" si="43"/>
        <v>1.6382265673600411</v>
      </c>
      <c r="AA174" s="1">
        <f t="shared" si="43"/>
        <v>1.6382265673600411</v>
      </c>
      <c r="AB174" s="1">
        <f t="shared" si="43"/>
        <v>1.6382265673600411</v>
      </c>
      <c r="AC174" s="1">
        <f t="shared" si="43"/>
        <v>1.6382265673600411</v>
      </c>
      <c r="AD174" s="1">
        <f t="shared" si="43"/>
        <v>1.6382265673600411</v>
      </c>
      <c r="AE174" s="1">
        <f t="shared" si="43"/>
        <v>1.6382265673600411</v>
      </c>
      <c r="AF174" s="1">
        <f t="shared" si="43"/>
        <v>1.6382265673600411</v>
      </c>
      <c r="AG174" s="1">
        <f t="shared" si="43"/>
        <v>1.6382265673600411</v>
      </c>
      <c r="AH174" s="1">
        <f t="shared" si="43"/>
        <v>1.6382265673600411</v>
      </c>
      <c r="AI174" s="1">
        <f t="shared" si="43"/>
        <v>1.6382265673600411</v>
      </c>
      <c r="AJ174" s="1">
        <f t="shared" si="43"/>
        <v>1.6382265673600411</v>
      </c>
      <c r="AK174" s="1">
        <f t="shared" si="43"/>
        <v>1.6382265673600411</v>
      </c>
      <c r="AL174" s="1">
        <f t="shared" si="43"/>
        <v>1.6382265673600411</v>
      </c>
      <c r="AM174" s="1">
        <f t="shared" si="43"/>
        <v>1.6382265673600411</v>
      </c>
      <c r="AN174" s="1">
        <f t="shared" si="43"/>
        <v>1.6382265673600411</v>
      </c>
      <c r="AO174" s="1">
        <f t="shared" si="43"/>
        <v>1.6382265673600411</v>
      </c>
      <c r="AP174" s="1">
        <f t="shared" si="43"/>
        <v>1.6382265673600411</v>
      </c>
      <c r="AQ174" s="1">
        <f t="shared" si="43"/>
        <v>1.6382265673600411</v>
      </c>
      <c r="AR174" s="1">
        <f t="shared" si="43"/>
        <v>1.6382265673600411</v>
      </c>
      <c r="AS174" s="1">
        <f t="shared" si="43"/>
        <v>1.6382265673600411</v>
      </c>
      <c r="AT174" s="1">
        <f t="shared" si="43"/>
        <v>1.6382265673600411</v>
      </c>
      <c r="AU174" s="1">
        <f t="shared" si="43"/>
        <v>1.6382265673600411</v>
      </c>
      <c r="AV174" s="1">
        <f t="shared" si="43"/>
        <v>1.6382265673600411</v>
      </c>
      <c r="AW174" s="1">
        <f t="shared" si="43"/>
        <v>1.6382265673600411</v>
      </c>
    </row>
    <row r="175" spans="1:49">
      <c r="A175" s="21" t="s">
        <v>258</v>
      </c>
      <c r="B175" s="24">
        <f t="shared" ref="B175:AW175" si="44">B174</f>
        <v>1.6382265673600411</v>
      </c>
      <c r="C175" s="1">
        <f t="shared" si="44"/>
        <v>1.6382265673600411</v>
      </c>
      <c r="D175" s="1">
        <f t="shared" si="44"/>
        <v>1.6382265673600411</v>
      </c>
      <c r="E175" s="1">
        <f t="shared" si="44"/>
        <v>1.6382265673600411</v>
      </c>
      <c r="F175" s="1">
        <f t="shared" si="44"/>
        <v>1.6382265673600411</v>
      </c>
      <c r="G175" s="1">
        <f t="shared" si="44"/>
        <v>1.6382265673600411</v>
      </c>
      <c r="H175" s="1">
        <f t="shared" si="44"/>
        <v>1.6382265673600411</v>
      </c>
      <c r="I175" s="1">
        <f t="shared" si="44"/>
        <v>1.6382265673600411</v>
      </c>
      <c r="J175" s="1">
        <f t="shared" si="44"/>
        <v>1.6382265673600411</v>
      </c>
      <c r="K175" s="34">
        <f t="shared" si="44"/>
        <v>1.6382265673600411</v>
      </c>
      <c r="L175" s="1">
        <f t="shared" si="44"/>
        <v>1.6382265673600411</v>
      </c>
      <c r="M175" s="1">
        <f t="shared" si="44"/>
        <v>1.6382265673600411</v>
      </c>
      <c r="N175" s="1">
        <f t="shared" si="44"/>
        <v>1.6382265673600411</v>
      </c>
      <c r="O175" s="1">
        <f t="shared" si="44"/>
        <v>1.6382265673600411</v>
      </c>
      <c r="P175" s="1">
        <f t="shared" si="44"/>
        <v>1.6382265673600411</v>
      </c>
      <c r="Q175" s="1">
        <f t="shared" si="44"/>
        <v>1.6382265673600411</v>
      </c>
      <c r="R175" s="1">
        <f t="shared" si="44"/>
        <v>1.6382265673600411</v>
      </c>
      <c r="S175" s="1">
        <f t="shared" si="44"/>
        <v>1.6382265673600411</v>
      </c>
      <c r="T175" s="1">
        <f t="shared" si="44"/>
        <v>1.6382265673600411</v>
      </c>
      <c r="U175" s="1">
        <f t="shared" si="44"/>
        <v>1.6382265673600411</v>
      </c>
      <c r="V175" s="1">
        <f t="shared" si="44"/>
        <v>1.6382265673600411</v>
      </c>
      <c r="W175" s="1">
        <f t="shared" si="44"/>
        <v>1.6382265673600411</v>
      </c>
      <c r="X175" s="1">
        <f t="shared" si="44"/>
        <v>1.6382265673600411</v>
      </c>
      <c r="Y175" s="1">
        <f t="shared" si="44"/>
        <v>1.6382265673600411</v>
      </c>
      <c r="Z175" s="1">
        <f t="shared" si="44"/>
        <v>1.6382265673600411</v>
      </c>
      <c r="AA175" s="1">
        <f t="shared" si="44"/>
        <v>1.6382265673600411</v>
      </c>
      <c r="AB175" s="1">
        <f t="shared" si="44"/>
        <v>1.6382265673600411</v>
      </c>
      <c r="AC175" s="1">
        <f t="shared" si="44"/>
        <v>1.6382265673600411</v>
      </c>
      <c r="AD175" s="1">
        <f t="shared" si="44"/>
        <v>1.6382265673600411</v>
      </c>
      <c r="AE175" s="1">
        <f t="shared" si="44"/>
        <v>1.6382265673600411</v>
      </c>
      <c r="AF175" s="1">
        <f t="shared" si="44"/>
        <v>1.6382265673600411</v>
      </c>
      <c r="AG175" s="1">
        <f t="shared" si="44"/>
        <v>1.6382265673600411</v>
      </c>
      <c r="AH175" s="1">
        <f t="shared" si="44"/>
        <v>1.6382265673600411</v>
      </c>
      <c r="AI175" s="1">
        <f t="shared" si="44"/>
        <v>1.6382265673600411</v>
      </c>
      <c r="AJ175" s="1">
        <f t="shared" si="44"/>
        <v>1.6382265673600411</v>
      </c>
      <c r="AK175" s="1">
        <f t="shared" si="44"/>
        <v>1.6382265673600411</v>
      </c>
      <c r="AL175" s="1">
        <f t="shared" si="44"/>
        <v>1.6382265673600411</v>
      </c>
      <c r="AM175" s="1">
        <f t="shared" si="44"/>
        <v>1.6382265673600411</v>
      </c>
      <c r="AN175" s="1">
        <f t="shared" si="44"/>
        <v>1.6382265673600411</v>
      </c>
      <c r="AO175" s="1">
        <f t="shared" si="44"/>
        <v>1.6382265673600411</v>
      </c>
      <c r="AP175" s="1">
        <f t="shared" si="44"/>
        <v>1.6382265673600411</v>
      </c>
      <c r="AQ175" s="1">
        <f t="shared" si="44"/>
        <v>1.6382265673600411</v>
      </c>
      <c r="AR175" s="1">
        <f t="shared" si="44"/>
        <v>1.6382265673600411</v>
      </c>
      <c r="AS175" s="1">
        <f t="shared" si="44"/>
        <v>1.6382265673600411</v>
      </c>
      <c r="AT175" s="1">
        <f t="shared" si="44"/>
        <v>1.6382265673600411</v>
      </c>
      <c r="AU175" s="1">
        <f t="shared" si="44"/>
        <v>1.6382265673600411</v>
      </c>
      <c r="AV175" s="1">
        <f t="shared" si="44"/>
        <v>1.6382265673600411</v>
      </c>
      <c r="AW175" s="1">
        <f t="shared" si="44"/>
        <v>1.6382265673600411</v>
      </c>
    </row>
    <row r="176" spans="1:49">
      <c r="A176" s="21" t="s">
        <v>253</v>
      </c>
      <c r="B176" s="24">
        <f t="shared" ref="B176:AW176" si="45">1/(1-B169)</f>
        <v>1</v>
      </c>
      <c r="C176" s="1">
        <f t="shared" si="45"/>
        <v>1.6735294117647062</v>
      </c>
      <c r="D176" s="1">
        <f t="shared" si="45"/>
        <v>1.9620689655172419</v>
      </c>
      <c r="E176" s="1">
        <f t="shared" si="45"/>
        <v>2.4091794394106194</v>
      </c>
      <c r="F176" s="1">
        <f t="shared" si="45"/>
        <v>2.8370562425209425</v>
      </c>
      <c r="G176" s="1">
        <f t="shared" si="45"/>
        <v>2.9947368421052638</v>
      </c>
      <c r="H176" s="1">
        <f t="shared" si="45"/>
        <v>2.1471698113207554</v>
      </c>
      <c r="I176" s="1">
        <f t="shared" si="45"/>
        <v>4.2148148148148152</v>
      </c>
      <c r="J176" s="1">
        <f t="shared" si="45"/>
        <v>1</v>
      </c>
      <c r="K176" s="34">
        <f t="shared" si="45"/>
        <v>1.6735294117647062</v>
      </c>
      <c r="L176" s="1">
        <f t="shared" si="45"/>
        <v>1.9620689655172419</v>
      </c>
      <c r="M176" s="1">
        <f t="shared" si="45"/>
        <v>2.4091794394106194</v>
      </c>
      <c r="N176" s="1">
        <f t="shared" si="45"/>
        <v>2.8370562425209425</v>
      </c>
      <c r="O176" s="1">
        <f t="shared" si="45"/>
        <v>2.9947368421052638</v>
      </c>
      <c r="P176" s="1">
        <f t="shared" si="45"/>
        <v>2.1471698113207554</v>
      </c>
      <c r="Q176" s="1">
        <f t="shared" si="45"/>
        <v>4.2148148148148152</v>
      </c>
      <c r="R176" s="1">
        <f t="shared" si="45"/>
        <v>1</v>
      </c>
      <c r="S176" s="1">
        <f t="shared" si="45"/>
        <v>1.6735294117647062</v>
      </c>
      <c r="T176" s="1">
        <f t="shared" si="45"/>
        <v>1.9620689655172419</v>
      </c>
      <c r="U176" s="1">
        <f t="shared" si="45"/>
        <v>2.4091794394106194</v>
      </c>
      <c r="V176" s="1">
        <f t="shared" si="45"/>
        <v>2.8370562425209425</v>
      </c>
      <c r="W176" s="1">
        <f t="shared" si="45"/>
        <v>2.9947368421052638</v>
      </c>
      <c r="X176" s="1">
        <f t="shared" si="45"/>
        <v>2.1471698113207554</v>
      </c>
      <c r="Y176" s="1">
        <f t="shared" si="45"/>
        <v>4.2148148148148152</v>
      </c>
      <c r="Z176" s="1">
        <f t="shared" si="45"/>
        <v>1</v>
      </c>
      <c r="AA176" s="1">
        <f t="shared" si="45"/>
        <v>1.6735294117647062</v>
      </c>
      <c r="AB176" s="1">
        <f t="shared" si="45"/>
        <v>1.9620689655172419</v>
      </c>
      <c r="AC176" s="1">
        <f t="shared" si="45"/>
        <v>2.4091794394106194</v>
      </c>
      <c r="AD176" s="1">
        <f t="shared" si="45"/>
        <v>2.8370562425209425</v>
      </c>
      <c r="AE176" s="1">
        <f t="shared" si="45"/>
        <v>2.9947368421052638</v>
      </c>
      <c r="AF176" s="1">
        <f t="shared" si="45"/>
        <v>2.1471698113207554</v>
      </c>
      <c r="AG176" s="1">
        <f t="shared" si="45"/>
        <v>4.2148148148148152</v>
      </c>
      <c r="AH176" s="1">
        <f t="shared" si="45"/>
        <v>1</v>
      </c>
      <c r="AI176" s="1">
        <f t="shared" si="45"/>
        <v>1.6735294117647062</v>
      </c>
      <c r="AJ176" s="1">
        <f t="shared" si="45"/>
        <v>1.9620689655172419</v>
      </c>
      <c r="AK176" s="1">
        <f t="shared" si="45"/>
        <v>2.4091794394106194</v>
      </c>
      <c r="AL176" s="1">
        <f t="shared" si="45"/>
        <v>2.8370562425209425</v>
      </c>
      <c r="AM176" s="1">
        <f t="shared" si="45"/>
        <v>2.9947368421052638</v>
      </c>
      <c r="AN176" s="1">
        <f t="shared" si="45"/>
        <v>2.1471698113207554</v>
      </c>
      <c r="AO176" s="1">
        <f t="shared" si="45"/>
        <v>4.2148148148148152</v>
      </c>
      <c r="AP176" s="1">
        <f t="shared" si="45"/>
        <v>1</v>
      </c>
      <c r="AQ176" s="1">
        <f t="shared" si="45"/>
        <v>1.6735294117647062</v>
      </c>
      <c r="AR176" s="1">
        <f t="shared" si="45"/>
        <v>1.9620689655172419</v>
      </c>
      <c r="AS176" s="1">
        <f t="shared" si="45"/>
        <v>2.4091794394106194</v>
      </c>
      <c r="AT176" s="1">
        <f t="shared" si="45"/>
        <v>2.8370562425209425</v>
      </c>
      <c r="AU176" s="1">
        <f t="shared" si="45"/>
        <v>2.9947368421052638</v>
      </c>
      <c r="AV176" s="1">
        <f t="shared" si="45"/>
        <v>2.1471698113207554</v>
      </c>
      <c r="AW176" s="1">
        <f t="shared" si="45"/>
        <v>4.2148148148148152</v>
      </c>
    </row>
    <row r="177" spans="1:49">
      <c r="A177" s="21" t="s">
        <v>11</v>
      </c>
      <c r="B177" s="24">
        <f t="shared" ref="B177:AW177" si="46">((1+$B$3)*(1+$B$4))-1</f>
        <v>5.0599999999999978E-2</v>
      </c>
      <c r="C177" s="1">
        <f t="shared" si="46"/>
        <v>5.0599999999999978E-2</v>
      </c>
      <c r="D177" s="1">
        <f t="shared" si="46"/>
        <v>5.0599999999999978E-2</v>
      </c>
      <c r="E177" s="1">
        <f t="shared" si="46"/>
        <v>5.0599999999999978E-2</v>
      </c>
      <c r="F177" s="1">
        <f t="shared" si="46"/>
        <v>5.0599999999999978E-2</v>
      </c>
      <c r="G177" s="1">
        <f t="shared" si="46"/>
        <v>5.0599999999999978E-2</v>
      </c>
      <c r="H177" s="1">
        <f t="shared" si="46"/>
        <v>5.0599999999999978E-2</v>
      </c>
      <c r="I177" s="1">
        <f t="shared" si="46"/>
        <v>5.0599999999999978E-2</v>
      </c>
      <c r="J177" s="1">
        <f t="shared" si="46"/>
        <v>5.0599999999999978E-2</v>
      </c>
      <c r="K177" s="34">
        <f t="shared" si="46"/>
        <v>5.0599999999999978E-2</v>
      </c>
      <c r="L177" s="1">
        <f t="shared" si="46"/>
        <v>5.0599999999999978E-2</v>
      </c>
      <c r="M177" s="1">
        <f t="shared" si="46"/>
        <v>5.0599999999999978E-2</v>
      </c>
      <c r="N177" s="1">
        <f t="shared" si="46"/>
        <v>5.0599999999999978E-2</v>
      </c>
      <c r="O177" s="1">
        <f t="shared" si="46"/>
        <v>5.0599999999999978E-2</v>
      </c>
      <c r="P177" s="1">
        <f t="shared" si="46"/>
        <v>5.0599999999999978E-2</v>
      </c>
      <c r="Q177" s="1">
        <f t="shared" si="46"/>
        <v>5.0599999999999978E-2</v>
      </c>
      <c r="R177" s="1">
        <f t="shared" si="46"/>
        <v>5.0599999999999978E-2</v>
      </c>
      <c r="S177" s="1">
        <f t="shared" si="46"/>
        <v>5.0599999999999978E-2</v>
      </c>
      <c r="T177" s="1">
        <f t="shared" si="46"/>
        <v>5.0599999999999978E-2</v>
      </c>
      <c r="U177" s="1">
        <f t="shared" si="46"/>
        <v>5.0599999999999978E-2</v>
      </c>
      <c r="V177" s="1">
        <f t="shared" si="46"/>
        <v>5.0599999999999978E-2</v>
      </c>
      <c r="W177" s="1">
        <f t="shared" si="46"/>
        <v>5.0599999999999978E-2</v>
      </c>
      <c r="X177" s="1">
        <f t="shared" si="46"/>
        <v>5.0599999999999978E-2</v>
      </c>
      <c r="Y177" s="1">
        <f t="shared" si="46"/>
        <v>5.0599999999999978E-2</v>
      </c>
      <c r="Z177" s="1">
        <f t="shared" si="46"/>
        <v>5.0599999999999978E-2</v>
      </c>
      <c r="AA177" s="1">
        <f t="shared" si="46"/>
        <v>5.0599999999999978E-2</v>
      </c>
      <c r="AB177" s="1">
        <f t="shared" si="46"/>
        <v>5.0599999999999978E-2</v>
      </c>
      <c r="AC177" s="1">
        <f t="shared" si="46"/>
        <v>5.0599999999999978E-2</v>
      </c>
      <c r="AD177" s="1">
        <f t="shared" si="46"/>
        <v>5.0599999999999978E-2</v>
      </c>
      <c r="AE177" s="1">
        <f t="shared" si="46"/>
        <v>5.0599999999999978E-2</v>
      </c>
      <c r="AF177" s="1">
        <f t="shared" si="46"/>
        <v>5.0599999999999978E-2</v>
      </c>
      <c r="AG177" s="1">
        <f t="shared" si="46"/>
        <v>5.0599999999999978E-2</v>
      </c>
      <c r="AH177" s="1">
        <f t="shared" si="46"/>
        <v>5.0599999999999978E-2</v>
      </c>
      <c r="AI177" s="1">
        <f t="shared" si="46"/>
        <v>5.0599999999999978E-2</v>
      </c>
      <c r="AJ177" s="1">
        <f t="shared" si="46"/>
        <v>5.0599999999999978E-2</v>
      </c>
      <c r="AK177" s="1">
        <f t="shared" si="46"/>
        <v>5.0599999999999978E-2</v>
      </c>
      <c r="AL177" s="1">
        <f t="shared" si="46"/>
        <v>5.0599999999999978E-2</v>
      </c>
      <c r="AM177" s="1">
        <f t="shared" si="46"/>
        <v>5.0599999999999978E-2</v>
      </c>
      <c r="AN177" s="1">
        <f t="shared" si="46"/>
        <v>5.0599999999999978E-2</v>
      </c>
      <c r="AO177" s="1">
        <f t="shared" si="46"/>
        <v>5.0599999999999978E-2</v>
      </c>
      <c r="AP177" s="1">
        <f t="shared" si="46"/>
        <v>5.0599999999999978E-2</v>
      </c>
      <c r="AQ177" s="1">
        <f t="shared" si="46"/>
        <v>5.0599999999999978E-2</v>
      </c>
      <c r="AR177" s="1">
        <f t="shared" si="46"/>
        <v>5.0599999999999978E-2</v>
      </c>
      <c r="AS177" s="1">
        <f t="shared" si="46"/>
        <v>5.0599999999999978E-2</v>
      </c>
      <c r="AT177" s="1">
        <f t="shared" si="46"/>
        <v>5.0599999999999978E-2</v>
      </c>
      <c r="AU177" s="1">
        <f t="shared" si="46"/>
        <v>5.0599999999999978E-2</v>
      </c>
      <c r="AV177" s="1">
        <f t="shared" si="46"/>
        <v>5.0599999999999978E-2</v>
      </c>
      <c r="AW177" s="1">
        <f t="shared" si="46"/>
        <v>5.0599999999999978E-2</v>
      </c>
    </row>
    <row r="178" spans="1:49">
      <c r="A178" s="21" t="s">
        <v>255</v>
      </c>
      <c r="B178" s="24">
        <f t="shared" ref="B178:AW178" si="47">B176*((1+B177)^(B171))</f>
        <v>1.6382265673600411</v>
      </c>
      <c r="C178" s="1">
        <f t="shared" si="47"/>
        <v>2.7416203436113635</v>
      </c>
      <c r="D178" s="1">
        <f t="shared" si="47"/>
        <v>3.214313506302978</v>
      </c>
      <c r="E178" s="1">
        <f t="shared" si="47"/>
        <v>3.9467817631800473</v>
      </c>
      <c r="F178" s="1">
        <f t="shared" si="47"/>
        <v>4.6477409095924598</v>
      </c>
      <c r="G178" s="1">
        <f t="shared" si="47"/>
        <v>4.9060574569887558</v>
      </c>
      <c r="H178" s="1">
        <f t="shared" si="47"/>
        <v>3.5175506295391084</v>
      </c>
      <c r="I178" s="1">
        <f t="shared" si="47"/>
        <v>6.9048216061323222</v>
      </c>
      <c r="J178" s="1">
        <f t="shared" si="47"/>
        <v>1.6382265673600411</v>
      </c>
      <c r="K178" s="34">
        <f t="shared" si="47"/>
        <v>2.7416203436113635</v>
      </c>
      <c r="L178" s="1">
        <f t="shared" si="47"/>
        <v>3.214313506302978</v>
      </c>
      <c r="M178" s="1">
        <f t="shared" si="47"/>
        <v>3.9467817631800473</v>
      </c>
      <c r="N178" s="1">
        <f t="shared" si="47"/>
        <v>4.6477409095924598</v>
      </c>
      <c r="O178" s="1">
        <f t="shared" si="47"/>
        <v>4.9060574569887558</v>
      </c>
      <c r="P178" s="1">
        <f t="shared" si="47"/>
        <v>3.5175506295391084</v>
      </c>
      <c r="Q178" s="1">
        <f t="shared" si="47"/>
        <v>6.9048216061323222</v>
      </c>
      <c r="R178" s="1">
        <f t="shared" si="47"/>
        <v>1.6382265673600411</v>
      </c>
      <c r="S178" s="1">
        <f t="shared" si="47"/>
        <v>2.7416203436113635</v>
      </c>
      <c r="T178" s="1">
        <f t="shared" si="47"/>
        <v>3.214313506302978</v>
      </c>
      <c r="U178" s="1">
        <f t="shared" si="47"/>
        <v>3.9467817631800473</v>
      </c>
      <c r="V178" s="1">
        <f t="shared" si="47"/>
        <v>4.6477409095924598</v>
      </c>
      <c r="W178" s="1">
        <f t="shared" si="47"/>
        <v>4.9060574569887558</v>
      </c>
      <c r="X178" s="1">
        <f t="shared" si="47"/>
        <v>3.5175506295391084</v>
      </c>
      <c r="Y178" s="1">
        <f t="shared" si="47"/>
        <v>6.9048216061323222</v>
      </c>
      <c r="Z178" s="1">
        <f t="shared" si="47"/>
        <v>1.6382265673600411</v>
      </c>
      <c r="AA178" s="1">
        <f t="shared" si="47"/>
        <v>2.7416203436113635</v>
      </c>
      <c r="AB178" s="1">
        <f t="shared" si="47"/>
        <v>3.214313506302978</v>
      </c>
      <c r="AC178" s="1">
        <f t="shared" si="47"/>
        <v>3.9467817631800473</v>
      </c>
      <c r="AD178" s="1">
        <f t="shared" si="47"/>
        <v>4.6477409095924598</v>
      </c>
      <c r="AE178" s="1">
        <f t="shared" si="47"/>
        <v>4.9060574569887558</v>
      </c>
      <c r="AF178" s="1">
        <f t="shared" si="47"/>
        <v>3.5175506295391084</v>
      </c>
      <c r="AG178" s="1">
        <f t="shared" si="47"/>
        <v>6.9048216061323222</v>
      </c>
      <c r="AH178" s="1">
        <f t="shared" si="47"/>
        <v>1.6382265673600411</v>
      </c>
      <c r="AI178" s="1">
        <f t="shared" si="47"/>
        <v>2.7416203436113635</v>
      </c>
      <c r="AJ178" s="1">
        <f t="shared" si="47"/>
        <v>3.214313506302978</v>
      </c>
      <c r="AK178" s="1">
        <f t="shared" si="47"/>
        <v>3.9467817631800473</v>
      </c>
      <c r="AL178" s="1">
        <f t="shared" si="47"/>
        <v>4.6477409095924598</v>
      </c>
      <c r="AM178" s="1">
        <f t="shared" si="47"/>
        <v>4.9060574569887558</v>
      </c>
      <c r="AN178" s="1">
        <f t="shared" si="47"/>
        <v>3.5175506295391084</v>
      </c>
      <c r="AO178" s="1">
        <f t="shared" si="47"/>
        <v>6.9048216061323222</v>
      </c>
      <c r="AP178" s="1">
        <f t="shared" si="47"/>
        <v>1.6382265673600411</v>
      </c>
      <c r="AQ178" s="1">
        <f t="shared" si="47"/>
        <v>2.7416203436113635</v>
      </c>
      <c r="AR178" s="1">
        <f t="shared" si="47"/>
        <v>3.214313506302978</v>
      </c>
      <c r="AS178" s="1">
        <f t="shared" si="47"/>
        <v>3.9467817631800473</v>
      </c>
      <c r="AT178" s="1">
        <f t="shared" si="47"/>
        <v>4.6477409095924598</v>
      </c>
      <c r="AU178" s="1">
        <f t="shared" si="47"/>
        <v>4.9060574569887558</v>
      </c>
      <c r="AV178" s="1">
        <f t="shared" si="47"/>
        <v>3.5175506295391084</v>
      </c>
      <c r="AW178" s="1">
        <f t="shared" si="47"/>
        <v>6.9048216061323222</v>
      </c>
    </row>
    <row r="179" spans="1:49">
      <c r="A179" s="21" t="s">
        <v>259</v>
      </c>
      <c r="B179" s="24">
        <f t="shared" ref="B179:AW179" si="48">B178*(1-B170*(1-$B$12))</f>
        <v>1.6382265673600411</v>
      </c>
      <c r="C179" s="1">
        <f t="shared" si="48"/>
        <v>2.7416203436113635</v>
      </c>
      <c r="D179" s="1">
        <f t="shared" si="48"/>
        <v>3.214313506302978</v>
      </c>
      <c r="E179" s="1">
        <f t="shared" si="48"/>
        <v>3.9467817631800473</v>
      </c>
      <c r="F179" s="1">
        <f t="shared" si="48"/>
        <v>4.6477409095924598</v>
      </c>
      <c r="G179" s="1">
        <f t="shared" si="48"/>
        <v>4.9060574569887558</v>
      </c>
      <c r="H179" s="1">
        <f t="shared" si="48"/>
        <v>3.5175506295391084</v>
      </c>
      <c r="I179" s="1">
        <f t="shared" si="48"/>
        <v>6.9048216061323222</v>
      </c>
      <c r="J179" s="1">
        <f t="shared" si="48"/>
        <v>1.392492582256035</v>
      </c>
      <c r="K179" s="34">
        <f t="shared" si="48"/>
        <v>2.330377292069659</v>
      </c>
      <c r="L179" s="1">
        <f t="shared" si="48"/>
        <v>2.7321664803575314</v>
      </c>
      <c r="M179" s="1">
        <f t="shared" si="48"/>
        <v>3.3547644987030401</v>
      </c>
      <c r="N179" s="1">
        <f t="shared" si="48"/>
        <v>3.9505797731535908</v>
      </c>
      <c r="O179" s="1">
        <f t="shared" si="48"/>
        <v>4.1701488384404426</v>
      </c>
      <c r="P179" s="1">
        <f t="shared" si="48"/>
        <v>2.9899180351082419</v>
      </c>
      <c r="Q179" s="1">
        <f t="shared" si="48"/>
        <v>5.8690983652124737</v>
      </c>
      <c r="R179" s="1">
        <f t="shared" si="48"/>
        <v>1.1467585971520287</v>
      </c>
      <c r="S179" s="1">
        <f t="shared" si="48"/>
        <v>1.9191342405279543</v>
      </c>
      <c r="T179" s="1">
        <f t="shared" si="48"/>
        <v>2.2500194544120844</v>
      </c>
      <c r="U179" s="1">
        <f t="shared" si="48"/>
        <v>2.7627472342260329</v>
      </c>
      <c r="V179" s="1">
        <f t="shared" si="48"/>
        <v>3.2534186367147218</v>
      </c>
      <c r="W179" s="1">
        <f t="shared" si="48"/>
        <v>3.4342402198921289</v>
      </c>
      <c r="X179" s="1">
        <f t="shared" si="48"/>
        <v>2.4622854406773755</v>
      </c>
      <c r="Y179" s="1">
        <f t="shared" si="48"/>
        <v>4.8333751242926253</v>
      </c>
      <c r="Z179" s="1">
        <f t="shared" si="48"/>
        <v>0.90102461204802264</v>
      </c>
      <c r="AA179" s="1">
        <f t="shared" si="48"/>
        <v>1.5078911889862501</v>
      </c>
      <c r="AB179" s="1">
        <f t="shared" si="48"/>
        <v>1.7678724284666381</v>
      </c>
      <c r="AC179" s="1">
        <f t="shared" si="48"/>
        <v>2.1707299697490261</v>
      </c>
      <c r="AD179" s="1">
        <f t="shared" si="48"/>
        <v>2.5562575002758532</v>
      </c>
      <c r="AE179" s="1">
        <f t="shared" si="48"/>
        <v>2.6983316013438161</v>
      </c>
      <c r="AF179" s="1">
        <f t="shared" si="48"/>
        <v>1.9346528462465098</v>
      </c>
      <c r="AG179" s="1">
        <f t="shared" si="48"/>
        <v>3.7976518833727777</v>
      </c>
      <c r="AH179" s="1">
        <f t="shared" si="48"/>
        <v>1.0853251008760272</v>
      </c>
      <c r="AI179" s="1">
        <f t="shared" si="48"/>
        <v>1.8163234776425283</v>
      </c>
      <c r="AJ179" s="1">
        <f t="shared" si="48"/>
        <v>2.1294826979257229</v>
      </c>
      <c r="AK179" s="1">
        <f t="shared" si="48"/>
        <v>2.6147429181067814</v>
      </c>
      <c r="AL179" s="1">
        <f t="shared" si="48"/>
        <v>3.0791283526050046</v>
      </c>
      <c r="AM179" s="1">
        <f t="shared" si="48"/>
        <v>3.2502630652550506</v>
      </c>
      <c r="AN179" s="1">
        <f t="shared" si="48"/>
        <v>2.330377292069659</v>
      </c>
      <c r="AO179" s="1">
        <f t="shared" si="48"/>
        <v>4.5744443140626636</v>
      </c>
      <c r="AP179" s="1">
        <f t="shared" si="48"/>
        <v>1.1467585971520287</v>
      </c>
      <c r="AQ179" s="1">
        <f t="shared" si="48"/>
        <v>1.9191342405279543</v>
      </c>
      <c r="AR179" s="1">
        <f t="shared" si="48"/>
        <v>2.2500194544120844</v>
      </c>
      <c r="AS179" s="1">
        <f t="shared" si="48"/>
        <v>2.7627472342260329</v>
      </c>
      <c r="AT179" s="1">
        <f t="shared" si="48"/>
        <v>3.2534186367147218</v>
      </c>
      <c r="AU179" s="1">
        <f t="shared" si="48"/>
        <v>3.4342402198921289</v>
      </c>
      <c r="AV179" s="1">
        <f t="shared" si="48"/>
        <v>2.4622854406773755</v>
      </c>
      <c r="AW179" s="1">
        <f t="shared" si="48"/>
        <v>4.8333751242926253</v>
      </c>
    </row>
    <row r="180" spans="1:49">
      <c r="A180" s="21" t="s">
        <v>256</v>
      </c>
      <c r="B180" s="24">
        <f t="shared" ref="B180:AW180" si="49">B179/((1+$B$4)^B171)</f>
        <v>1.3439163793441213</v>
      </c>
      <c r="C180" s="1">
        <f t="shared" si="49"/>
        <v>2.2490835877847211</v>
      </c>
      <c r="D180" s="1">
        <f t="shared" si="49"/>
        <v>2.6368566201613972</v>
      </c>
      <c r="E180" s="1">
        <f t="shared" si="49"/>
        <v>3.2377357094030197</v>
      </c>
      <c r="F180" s="1">
        <f t="shared" si="49"/>
        <v>3.8127663534443821</v>
      </c>
      <c r="G180" s="1">
        <f t="shared" si="49"/>
        <v>4.0246758939305538</v>
      </c>
      <c r="H180" s="1">
        <f t="shared" si="49"/>
        <v>2.8856166786671897</v>
      </c>
      <c r="I180" s="1">
        <f t="shared" si="49"/>
        <v>5.66435866553189</v>
      </c>
      <c r="J180" s="1">
        <f t="shared" si="49"/>
        <v>1.1423289224425031</v>
      </c>
      <c r="K180" s="34">
        <f t="shared" si="49"/>
        <v>1.9117210496170129</v>
      </c>
      <c r="L180" s="1">
        <f t="shared" si="49"/>
        <v>2.2413281271371877</v>
      </c>
      <c r="M180" s="1">
        <f t="shared" si="49"/>
        <v>2.7520753529925663</v>
      </c>
      <c r="N180" s="1">
        <f t="shared" si="49"/>
        <v>3.2408514004277249</v>
      </c>
      <c r="O180" s="1">
        <f t="shared" si="49"/>
        <v>3.4209745098409705</v>
      </c>
      <c r="P180" s="1">
        <f t="shared" si="49"/>
        <v>2.452774176867111</v>
      </c>
      <c r="Q180" s="1">
        <f t="shared" si="49"/>
        <v>4.8147048657021063</v>
      </c>
      <c r="R180" s="1">
        <f t="shared" si="49"/>
        <v>0.94074146554088478</v>
      </c>
      <c r="S180" s="1">
        <f t="shared" si="49"/>
        <v>1.5743585114493046</v>
      </c>
      <c r="T180" s="1">
        <f t="shared" si="49"/>
        <v>1.8457996341129779</v>
      </c>
      <c r="U180" s="1">
        <f t="shared" si="49"/>
        <v>2.2664149965821134</v>
      </c>
      <c r="V180" s="1">
        <f t="shared" si="49"/>
        <v>2.6689364474110673</v>
      </c>
      <c r="W180" s="1">
        <f t="shared" si="49"/>
        <v>2.8172731257513872</v>
      </c>
      <c r="X180" s="1">
        <f t="shared" si="49"/>
        <v>2.0199316750670326</v>
      </c>
      <c r="Y180" s="1">
        <f t="shared" si="49"/>
        <v>3.9650510658723226</v>
      </c>
      <c r="Z180" s="1">
        <f t="shared" si="49"/>
        <v>0.73915400863926672</v>
      </c>
      <c r="AA180" s="1">
        <f t="shared" si="49"/>
        <v>1.2369959732815967</v>
      </c>
      <c r="AB180" s="1">
        <f t="shared" si="49"/>
        <v>1.4502711410887685</v>
      </c>
      <c r="AC180" s="1">
        <f t="shared" si="49"/>
        <v>1.7807546401716607</v>
      </c>
      <c r="AD180" s="1">
        <f t="shared" si="49"/>
        <v>2.0970214943944105</v>
      </c>
      <c r="AE180" s="1">
        <f t="shared" si="49"/>
        <v>2.2135717416618048</v>
      </c>
      <c r="AF180" s="1">
        <f t="shared" si="49"/>
        <v>1.5870891732669545</v>
      </c>
      <c r="AG180" s="1">
        <f t="shared" si="49"/>
        <v>3.1153972660425397</v>
      </c>
      <c r="AH180" s="1">
        <f t="shared" si="49"/>
        <v>0.89034460131548032</v>
      </c>
      <c r="AI180" s="1">
        <f t="shared" si="49"/>
        <v>1.4900178769073777</v>
      </c>
      <c r="AJ180" s="1">
        <f t="shared" si="49"/>
        <v>1.7469175108569257</v>
      </c>
      <c r="AK180" s="1">
        <f t="shared" si="49"/>
        <v>2.1449999074795003</v>
      </c>
      <c r="AL180" s="1">
        <f t="shared" si="49"/>
        <v>2.5259577091569034</v>
      </c>
      <c r="AM180" s="1">
        <f t="shared" si="49"/>
        <v>2.6663477797289916</v>
      </c>
      <c r="AN180" s="1">
        <f t="shared" si="49"/>
        <v>1.9117210496170129</v>
      </c>
      <c r="AO180" s="1">
        <f t="shared" si="49"/>
        <v>3.7526376159148769</v>
      </c>
      <c r="AP180" s="1">
        <f t="shared" si="49"/>
        <v>0.94074146554088478</v>
      </c>
      <c r="AQ180" s="1">
        <f t="shared" si="49"/>
        <v>1.5743585114493046</v>
      </c>
      <c r="AR180" s="1">
        <f t="shared" si="49"/>
        <v>1.8457996341129779</v>
      </c>
      <c r="AS180" s="1">
        <f t="shared" si="49"/>
        <v>2.2664149965821134</v>
      </c>
      <c r="AT180" s="1">
        <f t="shared" si="49"/>
        <v>2.6689364474110673</v>
      </c>
      <c r="AU180" s="1">
        <f t="shared" si="49"/>
        <v>2.8172731257513872</v>
      </c>
      <c r="AV180" s="1">
        <f t="shared" si="49"/>
        <v>2.0199316750670326</v>
      </c>
      <c r="AW180" s="1">
        <f t="shared" si="49"/>
        <v>3.9650510658723226</v>
      </c>
    </row>
    <row r="181" spans="1:49">
      <c r="A181" s="21" t="s">
        <v>12</v>
      </c>
      <c r="B181" s="24">
        <f t="shared" ref="B181:AW181" si="50">B180^(1/B171)-1</f>
        <v>3.0000000000000027E-2</v>
      </c>
      <c r="C181" s="1">
        <f t="shared" si="50"/>
        <v>8.4427593181005678E-2</v>
      </c>
      <c r="D181" s="1">
        <f t="shared" si="50"/>
        <v>0.10181492651585722</v>
      </c>
      <c r="E181" s="1">
        <f t="shared" si="50"/>
        <v>0.12466748495328406</v>
      </c>
      <c r="F181" s="1">
        <f t="shared" si="50"/>
        <v>0.14320474730293542</v>
      </c>
      <c r="G181" s="1">
        <f t="shared" si="50"/>
        <v>0.14940502443679238</v>
      </c>
      <c r="H181" s="1">
        <f t="shared" si="50"/>
        <v>0.11179281725967383</v>
      </c>
      <c r="I181" s="1">
        <f t="shared" si="50"/>
        <v>0.18936478181647831</v>
      </c>
      <c r="J181" s="1">
        <f t="shared" si="50"/>
        <v>1.3395840236742007E-2</v>
      </c>
      <c r="K181" s="34">
        <f t="shared" si="50"/>
        <v>6.6946031036478892E-2</v>
      </c>
      <c r="L181" s="1">
        <f t="shared" si="50"/>
        <v>8.4053071108661559E-2</v>
      </c>
      <c r="M181" s="1">
        <f t="shared" si="50"/>
        <v>0.10653723388463754</v>
      </c>
      <c r="N181" s="1">
        <f t="shared" si="50"/>
        <v>0.12477566549096197</v>
      </c>
      <c r="O181" s="1">
        <f t="shared" si="50"/>
        <v>0.13087599078782142</v>
      </c>
      <c r="P181" s="1">
        <f t="shared" si="50"/>
        <v>9.3870112831108354E-2</v>
      </c>
      <c r="Q181" s="1">
        <f t="shared" si="50"/>
        <v>0.17019157516203842</v>
      </c>
      <c r="R181" s="1">
        <f t="shared" si="50"/>
        <v>-6.090072026587956E-3</v>
      </c>
      <c r="S181" s="1">
        <f t="shared" si="50"/>
        <v>4.6430437894091181E-2</v>
      </c>
      <c r="T181" s="1">
        <f t="shared" si="50"/>
        <v>6.3208538110102852E-2</v>
      </c>
      <c r="U181" s="1">
        <f t="shared" si="50"/>
        <v>8.5260367926171865E-2</v>
      </c>
      <c r="V181" s="1">
        <f t="shared" si="50"/>
        <v>0.10314810490361492</v>
      </c>
      <c r="W181" s="1">
        <f t="shared" si="50"/>
        <v>0.10913113111674777</v>
      </c>
      <c r="X181" s="1">
        <f t="shared" si="50"/>
        <v>7.2836814489241952E-2</v>
      </c>
      <c r="Y181" s="1">
        <f t="shared" si="50"/>
        <v>0.14769074235857182</v>
      </c>
      <c r="Z181" s="1">
        <f t="shared" si="50"/>
        <v>-2.9772693009759044E-2</v>
      </c>
      <c r="AA181" s="1">
        <f t="shared" si="50"/>
        <v>2.1496372192151281E-2</v>
      </c>
      <c r="AB181" s="1">
        <f t="shared" si="50"/>
        <v>3.7874688305951754E-2</v>
      </c>
      <c r="AC181" s="1">
        <f t="shared" si="50"/>
        <v>5.9401072995836968E-2</v>
      </c>
      <c r="AD181" s="1">
        <f t="shared" si="50"/>
        <v>7.686258574192828E-2</v>
      </c>
      <c r="AE181" s="1">
        <f t="shared" si="50"/>
        <v>8.2703050000350498E-2</v>
      </c>
      <c r="AF181" s="1">
        <f t="shared" si="50"/>
        <v>4.7273544680530577E-2</v>
      </c>
      <c r="AG181" s="1">
        <f t="shared" si="50"/>
        <v>0.12034387309790029</v>
      </c>
      <c r="AH181" s="1">
        <f t="shared" si="50"/>
        <v>-1.1547479973601948E-2</v>
      </c>
      <c r="AI181" s="1">
        <f t="shared" si="50"/>
        <v>4.068464783099679E-2</v>
      </c>
      <c r="AJ181" s="1">
        <f t="shared" si="50"/>
        <v>5.7370622055630704E-2</v>
      </c>
      <c r="AK181" s="1">
        <f t="shared" si="50"/>
        <v>7.9301368634781211E-2</v>
      </c>
      <c r="AL181" s="1">
        <f t="shared" si="50"/>
        <v>9.7090886774493512E-2</v>
      </c>
      <c r="AM181" s="1">
        <f t="shared" si="50"/>
        <v>0.10304106110247657</v>
      </c>
      <c r="AN181" s="1">
        <f t="shared" si="50"/>
        <v>6.6946031036478892E-2</v>
      </c>
      <c r="AO181" s="1">
        <f t="shared" si="50"/>
        <v>0.14138894739528651</v>
      </c>
      <c r="AP181" s="1">
        <f t="shared" si="50"/>
        <v>-6.090072026587956E-3</v>
      </c>
      <c r="AQ181" s="1">
        <f t="shared" si="50"/>
        <v>4.6430437894091181E-2</v>
      </c>
      <c r="AR181" s="1">
        <f t="shared" si="50"/>
        <v>6.3208538110102852E-2</v>
      </c>
      <c r="AS181" s="1">
        <f t="shared" si="50"/>
        <v>8.5260367926171865E-2</v>
      </c>
      <c r="AT181" s="1">
        <f t="shared" si="50"/>
        <v>0.10314810490361492</v>
      </c>
      <c r="AU181" s="1">
        <f t="shared" si="50"/>
        <v>0.10913113111674777</v>
      </c>
      <c r="AV181" s="1">
        <f t="shared" si="50"/>
        <v>7.2836814489241952E-2</v>
      </c>
      <c r="AW181" s="1">
        <f t="shared" si="50"/>
        <v>0.14769074235857182</v>
      </c>
    </row>
    <row r="182" spans="1:49">
      <c r="A182" s="21" t="s">
        <v>5</v>
      </c>
      <c r="B182" s="24">
        <f t="shared" ref="B182:AW182" si="51">$B$3-B181</f>
        <v>-2.7755575615628914E-17</v>
      </c>
      <c r="C182" s="1">
        <f t="shared" si="51"/>
        <v>-5.4427593181005679E-2</v>
      </c>
      <c r="D182" s="1">
        <f t="shared" si="51"/>
        <v>-7.1814926515857219E-2</v>
      </c>
      <c r="E182" s="1">
        <f t="shared" si="51"/>
        <v>-9.4667484953284059E-2</v>
      </c>
      <c r="F182" s="1">
        <f t="shared" si="51"/>
        <v>-0.11320474730293542</v>
      </c>
      <c r="G182" s="1">
        <f t="shared" si="51"/>
        <v>-0.11940502443679238</v>
      </c>
      <c r="H182" s="1">
        <f t="shared" si="51"/>
        <v>-8.1792817259673828E-2</v>
      </c>
      <c r="I182" s="1">
        <f t="shared" si="51"/>
        <v>-0.15936478181647831</v>
      </c>
      <c r="J182" s="1">
        <f t="shared" si="51"/>
        <v>1.6604159763257992E-2</v>
      </c>
      <c r="K182" s="34">
        <f t="shared" si="51"/>
        <v>-3.6946031036478894E-2</v>
      </c>
      <c r="L182" s="1">
        <f t="shared" si="51"/>
        <v>-5.405307110866156E-2</v>
      </c>
      <c r="M182" s="1">
        <f t="shared" si="51"/>
        <v>-7.653723388463754E-2</v>
      </c>
      <c r="N182" s="1">
        <f t="shared" si="51"/>
        <v>-9.4775665490961974E-2</v>
      </c>
      <c r="O182" s="1">
        <f t="shared" si="51"/>
        <v>-0.10087599078782142</v>
      </c>
      <c r="P182" s="1">
        <f t="shared" si="51"/>
        <v>-6.3870112831108355E-2</v>
      </c>
      <c r="Q182" s="1">
        <f t="shared" si="51"/>
        <v>-0.14019157516203842</v>
      </c>
      <c r="R182" s="1">
        <f t="shared" si="51"/>
        <v>3.6090072026587955E-2</v>
      </c>
      <c r="S182" s="1">
        <f t="shared" si="51"/>
        <v>-1.6430437894091182E-2</v>
      </c>
      <c r="T182" s="1">
        <f t="shared" si="51"/>
        <v>-3.3208538110102853E-2</v>
      </c>
      <c r="U182" s="1">
        <f t="shared" si="51"/>
        <v>-5.5260367926171866E-2</v>
      </c>
      <c r="V182" s="1">
        <f t="shared" si="51"/>
        <v>-7.3148104903614924E-2</v>
      </c>
      <c r="W182" s="1">
        <f t="shared" si="51"/>
        <v>-7.9131131116747772E-2</v>
      </c>
      <c r="X182" s="1">
        <f t="shared" si="51"/>
        <v>-4.2836814489241953E-2</v>
      </c>
      <c r="Y182" s="1">
        <f t="shared" si="51"/>
        <v>-0.11769074235857183</v>
      </c>
      <c r="Z182" s="1">
        <f t="shared" si="51"/>
        <v>5.9772693009759043E-2</v>
      </c>
      <c r="AA182" s="1">
        <f t="shared" si="51"/>
        <v>8.5036278078487182E-3</v>
      </c>
      <c r="AB182" s="1">
        <f t="shared" si="51"/>
        <v>-7.8746883059517547E-3</v>
      </c>
      <c r="AC182" s="1">
        <f t="shared" si="51"/>
        <v>-2.9401072995836969E-2</v>
      </c>
      <c r="AD182" s="1">
        <f t="shared" si="51"/>
        <v>-4.6862585741928281E-2</v>
      </c>
      <c r="AE182" s="1">
        <f t="shared" si="51"/>
        <v>-5.2703050000350499E-2</v>
      </c>
      <c r="AF182" s="1">
        <f t="shared" si="51"/>
        <v>-1.7273544680530578E-2</v>
      </c>
      <c r="AG182" s="1">
        <f t="shared" si="51"/>
        <v>-9.034387309790029E-2</v>
      </c>
      <c r="AH182" s="1">
        <f t="shared" si="51"/>
        <v>4.1547479973601947E-2</v>
      </c>
      <c r="AI182" s="1">
        <f t="shared" si="51"/>
        <v>-1.0684647830996791E-2</v>
      </c>
      <c r="AJ182" s="1">
        <f t="shared" si="51"/>
        <v>-2.7370622055630706E-2</v>
      </c>
      <c r="AK182" s="1">
        <f t="shared" si="51"/>
        <v>-4.9301368634781212E-2</v>
      </c>
      <c r="AL182" s="1">
        <f t="shared" si="51"/>
        <v>-6.7090886774493513E-2</v>
      </c>
      <c r="AM182" s="1">
        <f t="shared" si="51"/>
        <v>-7.3041061102476573E-2</v>
      </c>
      <c r="AN182" s="1">
        <f t="shared" si="51"/>
        <v>-3.6946031036478894E-2</v>
      </c>
      <c r="AO182" s="1">
        <f t="shared" si="51"/>
        <v>-0.11138894739528651</v>
      </c>
      <c r="AP182" s="1">
        <f t="shared" si="51"/>
        <v>3.6090072026587955E-2</v>
      </c>
      <c r="AQ182" s="1">
        <f t="shared" si="51"/>
        <v>-1.6430437894091182E-2</v>
      </c>
      <c r="AR182" s="1">
        <f t="shared" si="51"/>
        <v>-3.3208538110102853E-2</v>
      </c>
      <c r="AS182" s="1">
        <f t="shared" si="51"/>
        <v>-5.5260367926171866E-2</v>
      </c>
      <c r="AT182" s="1">
        <f t="shared" si="51"/>
        <v>-7.3148104903614924E-2</v>
      </c>
      <c r="AU182" s="1">
        <f t="shared" si="51"/>
        <v>-7.9131131116747772E-2</v>
      </c>
      <c r="AV182" s="1">
        <f t="shared" si="51"/>
        <v>-4.2836814489241953E-2</v>
      </c>
      <c r="AW182" s="1">
        <f t="shared" si="51"/>
        <v>-0.11769074235857183</v>
      </c>
    </row>
    <row r="183" spans="1:49" s="17" customFormat="1">
      <c r="A183" s="25" t="s">
        <v>6</v>
      </c>
      <c r="B183" s="26">
        <f t="shared" ref="B183:AW183" si="52">B182/$B$3</f>
        <v>-9.2518585385429718E-16</v>
      </c>
      <c r="C183" s="16">
        <f t="shared" si="52"/>
        <v>-1.8142531060335227</v>
      </c>
      <c r="D183" s="16">
        <f t="shared" si="52"/>
        <v>-2.3938308838619076</v>
      </c>
      <c r="E183" s="16">
        <f t="shared" si="52"/>
        <v>-3.1555828317761354</v>
      </c>
      <c r="F183" s="16">
        <f t="shared" si="52"/>
        <v>-3.7734915767645143</v>
      </c>
      <c r="G183" s="16">
        <f t="shared" si="52"/>
        <v>-3.9801674812264127</v>
      </c>
      <c r="H183" s="16">
        <f t="shared" si="52"/>
        <v>-2.7264272419891276</v>
      </c>
      <c r="I183" s="16">
        <f t="shared" si="52"/>
        <v>-5.3121593938826104</v>
      </c>
      <c r="J183" s="16">
        <f t="shared" si="52"/>
        <v>0.55347199210859976</v>
      </c>
      <c r="K183" s="16">
        <f t="shared" si="52"/>
        <v>-1.2315343678826298</v>
      </c>
      <c r="L183" s="16">
        <f t="shared" si="52"/>
        <v>-1.8017690369553854</v>
      </c>
      <c r="M183" s="16">
        <f t="shared" si="52"/>
        <v>-2.5512411294879183</v>
      </c>
      <c r="N183" s="16">
        <f t="shared" si="52"/>
        <v>-3.1591888496987326</v>
      </c>
      <c r="O183" s="16">
        <f t="shared" si="52"/>
        <v>-3.362533026260714</v>
      </c>
      <c r="P183" s="16">
        <f t="shared" si="52"/>
        <v>-2.1290037610369454</v>
      </c>
      <c r="Q183" s="16">
        <f t="shared" si="52"/>
        <v>-4.673052505401281</v>
      </c>
      <c r="R183" s="16">
        <f t="shared" si="52"/>
        <v>1.2030024008862652</v>
      </c>
      <c r="S183" s="16">
        <f t="shared" si="52"/>
        <v>-0.54768126313637278</v>
      </c>
      <c r="T183" s="16">
        <f t="shared" si="52"/>
        <v>-1.1069512703367619</v>
      </c>
      <c r="U183" s="16">
        <f t="shared" si="52"/>
        <v>-1.8420122642057288</v>
      </c>
      <c r="V183" s="16">
        <f t="shared" si="52"/>
        <v>-2.4382701634538311</v>
      </c>
      <c r="W183" s="16">
        <f t="shared" si="52"/>
        <v>-2.637704370558259</v>
      </c>
      <c r="X183" s="16">
        <f t="shared" si="52"/>
        <v>-1.4278938163080652</v>
      </c>
      <c r="Y183" s="16">
        <f t="shared" si="52"/>
        <v>-3.9230247452857276</v>
      </c>
      <c r="Z183" s="16">
        <f t="shared" si="52"/>
        <v>1.9924231003253015</v>
      </c>
      <c r="AA183" s="16">
        <f t="shared" si="52"/>
        <v>0.28345426026162396</v>
      </c>
      <c r="AB183" s="16">
        <f t="shared" si="52"/>
        <v>-0.26248961019839184</v>
      </c>
      <c r="AC183" s="16">
        <f t="shared" si="52"/>
        <v>-0.98003576652789903</v>
      </c>
      <c r="AD183" s="16">
        <f t="shared" si="52"/>
        <v>-1.5620861913976094</v>
      </c>
      <c r="AE183" s="16">
        <f t="shared" si="52"/>
        <v>-1.7567683333450166</v>
      </c>
      <c r="AF183" s="16">
        <f t="shared" si="52"/>
        <v>-0.5757848226843526</v>
      </c>
      <c r="AG183" s="16">
        <f t="shared" si="52"/>
        <v>-3.0114624365966765</v>
      </c>
      <c r="AH183" s="16">
        <f t="shared" si="52"/>
        <v>1.384915999120065</v>
      </c>
      <c r="AI183" s="16">
        <f t="shared" si="52"/>
        <v>-0.35615492769989304</v>
      </c>
      <c r="AJ183" s="16">
        <f t="shared" si="52"/>
        <v>-0.91235406852102352</v>
      </c>
      <c r="AK183" s="16">
        <f t="shared" si="52"/>
        <v>-1.6433789544927071</v>
      </c>
      <c r="AL183" s="16">
        <f t="shared" si="52"/>
        <v>-2.2363628924831174</v>
      </c>
      <c r="AM183" s="16">
        <f t="shared" si="52"/>
        <v>-2.4347020367492194</v>
      </c>
      <c r="AN183" s="16">
        <f t="shared" si="52"/>
        <v>-1.2315343678826298</v>
      </c>
      <c r="AO183" s="16">
        <f t="shared" si="52"/>
        <v>-3.7129649131762172</v>
      </c>
      <c r="AP183" s="16">
        <f t="shared" si="52"/>
        <v>1.2030024008862652</v>
      </c>
      <c r="AQ183" s="16">
        <f t="shared" si="52"/>
        <v>-0.54768126313637278</v>
      </c>
      <c r="AR183" s="16">
        <f t="shared" si="52"/>
        <v>-1.1069512703367619</v>
      </c>
      <c r="AS183" s="16">
        <f t="shared" si="52"/>
        <v>-1.8420122642057288</v>
      </c>
      <c r="AT183" s="16">
        <f t="shared" si="52"/>
        <v>-2.4382701634538311</v>
      </c>
      <c r="AU183" s="16">
        <f t="shared" si="52"/>
        <v>-2.637704370558259</v>
      </c>
      <c r="AV183" s="16">
        <f t="shared" si="52"/>
        <v>-1.4278938163080652</v>
      </c>
      <c r="AW183" s="16">
        <f t="shared" si="52"/>
        <v>-3.9230247452857276</v>
      </c>
    </row>
    <row r="184" spans="1:49" s="17" customFormat="1">
      <c r="A184" s="25" t="s">
        <v>13</v>
      </c>
      <c r="B184" s="27">
        <f>B175/B179*100</f>
        <v>100</v>
      </c>
      <c r="C184" s="18">
        <f t="shared" ref="C184:AW184" si="53">C175/C179*100</f>
        <v>59.753954305799638</v>
      </c>
      <c r="D184" s="18">
        <f t="shared" si="53"/>
        <v>50.966608084358512</v>
      </c>
      <c r="E184" s="18">
        <f t="shared" si="53"/>
        <v>41.507908611599291</v>
      </c>
      <c r="F184" s="18">
        <f t="shared" si="53"/>
        <v>35.24780316344463</v>
      </c>
      <c r="G184" s="18">
        <f t="shared" si="53"/>
        <v>33.391915641476267</v>
      </c>
      <c r="H184" s="18">
        <f t="shared" si="53"/>
        <v>46.572934973637949</v>
      </c>
      <c r="I184" s="18">
        <f t="shared" si="53"/>
        <v>23.725834797891036</v>
      </c>
      <c r="J184" s="18">
        <f t="shared" si="53"/>
        <v>117.64705882352942</v>
      </c>
      <c r="K184" s="18">
        <f t="shared" si="53"/>
        <v>70.298769771528981</v>
      </c>
      <c r="L184" s="18">
        <f t="shared" si="53"/>
        <v>59.960715393362953</v>
      </c>
      <c r="M184" s="18">
        <f t="shared" si="53"/>
        <v>48.832833660705049</v>
      </c>
      <c r="N184" s="18">
        <f t="shared" si="53"/>
        <v>41.468003721699567</v>
      </c>
      <c r="O184" s="18">
        <f t="shared" si="53"/>
        <v>39.284606637030898</v>
      </c>
      <c r="P184" s="18">
        <f t="shared" si="53"/>
        <v>54.791688204279943</v>
      </c>
      <c r="Q184" s="18">
        <f t="shared" si="53"/>
        <v>27.91274682104828</v>
      </c>
      <c r="R184" s="18">
        <f t="shared" si="53"/>
        <v>142.85714285714289</v>
      </c>
      <c r="S184" s="18">
        <f t="shared" si="53"/>
        <v>85.362791865428051</v>
      </c>
      <c r="T184" s="18">
        <f t="shared" si="53"/>
        <v>72.809440120512164</v>
      </c>
      <c r="U184" s="18">
        <f t="shared" si="53"/>
        <v>59.297012302284699</v>
      </c>
      <c r="V184" s="18">
        <f t="shared" si="53"/>
        <v>50.354004519206605</v>
      </c>
      <c r="W184" s="18">
        <f t="shared" si="53"/>
        <v>47.702736630680384</v>
      </c>
      <c r="X184" s="18">
        <f t="shared" si="53"/>
        <v>66.532764248054221</v>
      </c>
      <c r="Y184" s="18">
        <f t="shared" si="53"/>
        <v>33.894049711272906</v>
      </c>
      <c r="Z184" s="18">
        <f t="shared" si="53"/>
        <v>181.81818181818181</v>
      </c>
      <c r="AA184" s="18">
        <f t="shared" si="53"/>
        <v>108.64355328327207</v>
      </c>
      <c r="AB184" s="18">
        <f t="shared" si="53"/>
        <v>92.666560153379109</v>
      </c>
      <c r="AC184" s="18">
        <f t="shared" si="53"/>
        <v>75.46892474836234</v>
      </c>
      <c r="AD184" s="18">
        <f t="shared" si="53"/>
        <v>64.086914842626584</v>
      </c>
      <c r="AE184" s="18">
        <f t="shared" si="53"/>
        <v>60.712573893593202</v>
      </c>
      <c r="AF184" s="18">
        <f t="shared" si="53"/>
        <v>84.678063588432622</v>
      </c>
      <c r="AG184" s="18">
        <f t="shared" si="53"/>
        <v>43.137881450710971</v>
      </c>
      <c r="AH184" s="18">
        <f t="shared" si="53"/>
        <v>150.9433962264151</v>
      </c>
      <c r="AI184" s="18">
        <f t="shared" si="53"/>
        <v>90.194648008754157</v>
      </c>
      <c r="AJ184" s="18">
        <f t="shared" si="53"/>
        <v>76.930729183937373</v>
      </c>
      <c r="AK184" s="18">
        <f t="shared" si="53"/>
        <v>62.653446960904589</v>
      </c>
      <c r="AL184" s="18">
        <f t="shared" si="53"/>
        <v>53.204231190105098</v>
      </c>
      <c r="AM184" s="18">
        <f t="shared" si="53"/>
        <v>50.402891534303805</v>
      </c>
      <c r="AN184" s="18">
        <f t="shared" si="53"/>
        <v>70.298769771528981</v>
      </c>
      <c r="AO184" s="18">
        <f t="shared" si="53"/>
        <v>35.812580827005334</v>
      </c>
      <c r="AP184" s="18">
        <f t="shared" si="53"/>
        <v>142.85714285714289</v>
      </c>
      <c r="AQ184" s="18">
        <f t="shared" si="53"/>
        <v>85.362791865428051</v>
      </c>
      <c r="AR184" s="18">
        <f t="shared" si="53"/>
        <v>72.809440120512164</v>
      </c>
      <c r="AS184" s="18">
        <f t="shared" si="53"/>
        <v>59.297012302284699</v>
      </c>
      <c r="AT184" s="18">
        <f t="shared" si="53"/>
        <v>50.354004519206605</v>
      </c>
      <c r="AU184" s="18">
        <f t="shared" si="53"/>
        <v>47.702736630680384</v>
      </c>
      <c r="AV184" s="18">
        <f t="shared" si="53"/>
        <v>66.532764248054221</v>
      </c>
      <c r="AW184" s="18">
        <f t="shared" si="53"/>
        <v>33.894049711272906</v>
      </c>
    </row>
    <row r="186" spans="1:49">
      <c r="A186" s="21" t="s">
        <v>145</v>
      </c>
      <c r="I186" t="s">
        <v>81</v>
      </c>
    </row>
    <row r="187" spans="1:49">
      <c r="A187" s="21" t="s">
        <v>266</v>
      </c>
      <c r="B187" s="23" t="s">
        <v>73</v>
      </c>
      <c r="C187" s="2" t="s">
        <v>74</v>
      </c>
      <c r="D187" s="2" t="s">
        <v>75</v>
      </c>
      <c r="E187" s="2" t="s">
        <v>76</v>
      </c>
      <c r="F187" s="2" t="s">
        <v>77</v>
      </c>
      <c r="G187" s="2" t="s">
        <v>78</v>
      </c>
      <c r="H187" s="2" t="s">
        <v>79</v>
      </c>
      <c r="I187" s="2" t="s">
        <v>32</v>
      </c>
      <c r="J187" s="2" t="s">
        <v>73</v>
      </c>
      <c r="K187" s="2" t="s">
        <v>74</v>
      </c>
      <c r="L187" s="2" t="s">
        <v>75</v>
      </c>
      <c r="M187" s="2" t="s">
        <v>76</v>
      </c>
      <c r="N187" s="2" t="s">
        <v>77</v>
      </c>
      <c r="O187" s="2" t="s">
        <v>78</v>
      </c>
      <c r="P187" s="2" t="s">
        <v>79</v>
      </c>
      <c r="Q187" s="2" t="s">
        <v>32</v>
      </c>
      <c r="R187" s="2" t="s">
        <v>73</v>
      </c>
      <c r="S187" s="2" t="s">
        <v>74</v>
      </c>
      <c r="T187" s="2" t="s">
        <v>75</v>
      </c>
      <c r="U187" s="2" t="s">
        <v>76</v>
      </c>
      <c r="V187" s="2" t="s">
        <v>77</v>
      </c>
      <c r="W187" s="2" t="s">
        <v>78</v>
      </c>
      <c r="X187" s="2" t="s">
        <v>79</v>
      </c>
      <c r="Y187" s="2" t="s">
        <v>32</v>
      </c>
      <c r="Z187" s="2" t="s">
        <v>73</v>
      </c>
      <c r="AA187" s="2" t="s">
        <v>74</v>
      </c>
      <c r="AB187" s="2" t="s">
        <v>75</v>
      </c>
      <c r="AC187" s="2" t="s">
        <v>76</v>
      </c>
      <c r="AD187" s="2" t="s">
        <v>77</v>
      </c>
      <c r="AE187" s="2" t="s">
        <v>78</v>
      </c>
      <c r="AF187" s="2" t="s">
        <v>79</v>
      </c>
      <c r="AG187" s="2" t="s">
        <v>32</v>
      </c>
      <c r="AH187" s="2" t="s">
        <v>73</v>
      </c>
      <c r="AI187" s="2" t="s">
        <v>74</v>
      </c>
      <c r="AJ187" s="2" t="s">
        <v>75</v>
      </c>
      <c r="AK187" s="2" t="s">
        <v>76</v>
      </c>
      <c r="AL187" s="2" t="s">
        <v>77</v>
      </c>
      <c r="AM187" s="2" t="s">
        <v>78</v>
      </c>
      <c r="AN187" s="2" t="s">
        <v>79</v>
      </c>
      <c r="AO187" s="2" t="s">
        <v>32</v>
      </c>
      <c r="AP187" s="2" t="s">
        <v>73</v>
      </c>
      <c r="AQ187" s="2" t="s">
        <v>74</v>
      </c>
      <c r="AR187" s="2" t="s">
        <v>75</v>
      </c>
      <c r="AS187" s="2" t="s">
        <v>76</v>
      </c>
      <c r="AT187" s="2" t="s">
        <v>77</v>
      </c>
      <c r="AU187" s="2" t="s">
        <v>78</v>
      </c>
      <c r="AV187" s="2" t="s">
        <v>79</v>
      </c>
      <c r="AW187" s="2" t="s">
        <v>32</v>
      </c>
    </row>
    <row r="188" spans="1:49">
      <c r="A188" s="21" t="s">
        <v>267</v>
      </c>
      <c r="B188" s="23" t="s">
        <v>73</v>
      </c>
      <c r="C188" s="2" t="s">
        <v>73</v>
      </c>
      <c r="D188" s="2" t="s">
        <v>73</v>
      </c>
      <c r="E188" s="2" t="s">
        <v>73</v>
      </c>
      <c r="F188" s="2" t="s">
        <v>73</v>
      </c>
      <c r="G188" s="2" t="s">
        <v>73</v>
      </c>
      <c r="H188" s="2" t="s">
        <v>73</v>
      </c>
      <c r="I188" s="2" t="s">
        <v>73</v>
      </c>
      <c r="J188" s="2" t="s">
        <v>74</v>
      </c>
      <c r="K188" s="2" t="s">
        <v>74</v>
      </c>
      <c r="L188" s="2" t="s">
        <v>74</v>
      </c>
      <c r="M188" s="2" t="s">
        <v>74</v>
      </c>
      <c r="N188" s="2" t="s">
        <v>74</v>
      </c>
      <c r="O188" s="2" t="s">
        <v>74</v>
      </c>
      <c r="P188" s="2" t="s">
        <v>74</v>
      </c>
      <c r="Q188" s="2" t="s">
        <v>74</v>
      </c>
      <c r="R188" s="2" t="s">
        <v>75</v>
      </c>
      <c r="S188" s="2" t="s">
        <v>75</v>
      </c>
      <c r="T188" s="2" t="s">
        <v>75</v>
      </c>
      <c r="U188" s="2" t="s">
        <v>75</v>
      </c>
      <c r="V188" s="2" t="s">
        <v>75</v>
      </c>
      <c r="W188" s="2" t="s">
        <v>75</v>
      </c>
      <c r="X188" s="2" t="s">
        <v>75</v>
      </c>
      <c r="Y188" s="2" t="s">
        <v>75</v>
      </c>
      <c r="Z188" s="2" t="s">
        <v>78</v>
      </c>
      <c r="AA188" s="2" t="s">
        <v>78</v>
      </c>
      <c r="AB188" s="2" t="s">
        <v>78</v>
      </c>
      <c r="AC188" s="2" t="s">
        <v>78</v>
      </c>
      <c r="AD188" s="2" t="s">
        <v>78</v>
      </c>
      <c r="AE188" s="2" t="s">
        <v>78</v>
      </c>
      <c r="AF188" s="2" t="s">
        <v>78</v>
      </c>
      <c r="AG188" s="2" t="s">
        <v>78</v>
      </c>
      <c r="AH188" s="2" t="s">
        <v>79</v>
      </c>
      <c r="AI188" s="2" t="s">
        <v>79</v>
      </c>
      <c r="AJ188" s="2" t="s">
        <v>79</v>
      </c>
      <c r="AK188" s="2" t="s">
        <v>79</v>
      </c>
      <c r="AL188" s="2" t="s">
        <v>79</v>
      </c>
      <c r="AM188" s="2" t="s">
        <v>79</v>
      </c>
      <c r="AN188" s="2" t="s">
        <v>79</v>
      </c>
      <c r="AO188" s="2" t="s">
        <v>79</v>
      </c>
      <c r="AP188" s="2" t="s">
        <v>31</v>
      </c>
      <c r="AQ188" s="2" t="s">
        <v>31</v>
      </c>
      <c r="AR188" s="2" t="s">
        <v>31</v>
      </c>
      <c r="AS188" s="2" t="s">
        <v>31</v>
      </c>
      <c r="AT188" s="2" t="s">
        <v>31</v>
      </c>
      <c r="AU188" s="2" t="s">
        <v>31</v>
      </c>
      <c r="AV188" s="2" t="s">
        <v>31</v>
      </c>
      <c r="AW188" s="2" t="s">
        <v>31</v>
      </c>
    </row>
    <row r="189" spans="1:49">
      <c r="A189" s="21" t="s">
        <v>263</v>
      </c>
      <c r="B189" s="41">
        <v>0</v>
      </c>
      <c r="C189" s="14">
        <f>INDEX(SystemParamValues,MATCH("BasicRate",ParamNames,0),MATCH($B$2,SystemNames,0))</f>
        <v>0.2</v>
      </c>
      <c r="D189" s="14">
        <f>INDEX(SystemParamValues,MATCH("HigherRate",ParamNames,0),MATCH($B$2,SystemNames,0))</f>
        <v>0.4</v>
      </c>
      <c r="E189" s="14">
        <f>INDEX(SystemParamValues,MATCH("MTROnCBTaper1Kid",ParamNames,0),MATCH($B$2,SystemNames,0))</f>
        <v>0.50763999999999998</v>
      </c>
      <c r="F189" s="14">
        <f>INDEX(SystemParamValues,MATCH("MTROnCBTaper2Kids",ParamNames,0),MATCH($B$2,SystemNames,0))</f>
        <v>0.57888000000000006</v>
      </c>
      <c r="G189" s="14">
        <f>INDEX(SystemParamValues,MATCH("MTROnPATaper",ParamNames,0),MATCH($B$2,SystemNames,0))</f>
        <v>0.6</v>
      </c>
      <c r="H189" s="14">
        <f>INDEX(SystemParamValues,MATCH("AdditionalRate",ParamNames,0),MATCH($B$2,SystemNames,0))</f>
        <v>0.45</v>
      </c>
      <c r="I189" s="14">
        <f>INDEX(SystemParamValues,MATCH("BasicRate",ParamNames,0),MATCH($B$2,SystemNames,0))</f>
        <v>0.2</v>
      </c>
      <c r="J189" s="40">
        <v>0</v>
      </c>
      <c r="K189" s="14">
        <f>INDEX(SystemParamValues,MATCH("BasicRate",ParamNames,0),MATCH($B$2,SystemNames,0))</f>
        <v>0.2</v>
      </c>
      <c r="L189" s="14">
        <f>INDEX(SystemParamValues,MATCH("HigherRate",ParamNames,0),MATCH($B$2,SystemNames,0))</f>
        <v>0.4</v>
      </c>
      <c r="M189" s="14">
        <f>INDEX(SystemParamValues,MATCH("MTROnCBTaper1Kid",ParamNames,0),MATCH($B$2,SystemNames,0))</f>
        <v>0.50763999999999998</v>
      </c>
      <c r="N189" s="14">
        <f>INDEX(SystemParamValues,MATCH("MTROnCBTaper2Kids",ParamNames,0),MATCH($B$2,SystemNames,0))</f>
        <v>0.57888000000000006</v>
      </c>
      <c r="O189" s="14">
        <f>INDEX(SystemParamValues,MATCH("MTROnPATaper",ParamNames,0),MATCH($B$2,SystemNames,0))</f>
        <v>0.6</v>
      </c>
      <c r="P189" s="14">
        <f>INDEX(SystemParamValues,MATCH("AdditionalRate",ParamNames,0),MATCH($B$2,SystemNames,0))</f>
        <v>0.45</v>
      </c>
      <c r="Q189" s="14">
        <f>INDEX(SystemParamValues,MATCH("BasicRate",ParamNames,0),MATCH($B$2,SystemNames,0))</f>
        <v>0.2</v>
      </c>
      <c r="R189" s="40">
        <v>0</v>
      </c>
      <c r="S189" s="14">
        <f>INDEX(SystemParamValues,MATCH("BasicRate",ParamNames,0),MATCH($B$2,SystemNames,0))</f>
        <v>0.2</v>
      </c>
      <c r="T189" s="14">
        <f>INDEX(SystemParamValues,MATCH("HigherRate",ParamNames,0),MATCH($B$2,SystemNames,0))</f>
        <v>0.4</v>
      </c>
      <c r="U189" s="14">
        <f>INDEX(SystemParamValues,MATCH("MTROnCBTaper1Kid",ParamNames,0),MATCH($B$2,SystemNames,0))</f>
        <v>0.50763999999999998</v>
      </c>
      <c r="V189" s="14">
        <f>INDEX(SystemParamValues,MATCH("MTROnCBTaper2Kids",ParamNames,0),MATCH($B$2,SystemNames,0))</f>
        <v>0.57888000000000006</v>
      </c>
      <c r="W189" s="14">
        <f>INDEX(SystemParamValues,MATCH("MTROnPATaper",ParamNames,0),MATCH($B$2,SystemNames,0))</f>
        <v>0.6</v>
      </c>
      <c r="X189" s="14">
        <f>INDEX(SystemParamValues,MATCH("AdditionalRate",ParamNames,0),MATCH($B$2,SystemNames,0))</f>
        <v>0.45</v>
      </c>
      <c r="Y189" s="14">
        <f>INDEX(SystemParamValues,MATCH("BasicRate",ParamNames,0),MATCH($B$2,SystemNames,0))</f>
        <v>0.2</v>
      </c>
      <c r="Z189" s="40">
        <v>0</v>
      </c>
      <c r="AA189" s="14">
        <f>INDEX(SystemParamValues,MATCH("BasicRate",ParamNames,0),MATCH($B$2,SystemNames,0))</f>
        <v>0.2</v>
      </c>
      <c r="AB189" s="14">
        <f>INDEX(SystemParamValues,MATCH("HigherRate",ParamNames,0),MATCH($B$2,SystemNames,0))</f>
        <v>0.4</v>
      </c>
      <c r="AC189" s="14">
        <f>INDEX(SystemParamValues,MATCH("MTROnCBTaper1Kid",ParamNames,0),MATCH($B$2,SystemNames,0))</f>
        <v>0.50763999999999998</v>
      </c>
      <c r="AD189" s="14">
        <f>INDEX(SystemParamValues,MATCH("MTROnCBTaper2Kids",ParamNames,0),MATCH($B$2,SystemNames,0))</f>
        <v>0.57888000000000006</v>
      </c>
      <c r="AE189" s="14">
        <f>INDEX(SystemParamValues,MATCH("MTROnPATaper",ParamNames,0),MATCH($B$2,SystemNames,0))</f>
        <v>0.6</v>
      </c>
      <c r="AF189" s="14">
        <f>INDEX(SystemParamValues,MATCH("AdditionalRate",ParamNames,0),MATCH($B$2,SystemNames,0))</f>
        <v>0.45</v>
      </c>
      <c r="AG189" s="14">
        <f>INDEX(SystemParamValues,MATCH("BasicRate",ParamNames,0),MATCH($B$2,SystemNames,0))</f>
        <v>0.2</v>
      </c>
      <c r="AH189" s="40">
        <v>0</v>
      </c>
      <c r="AI189" s="14">
        <f>INDEX(SystemParamValues,MATCH("BasicRate",ParamNames,0),MATCH($B$2,SystemNames,0))</f>
        <v>0.2</v>
      </c>
      <c r="AJ189" s="14">
        <f>INDEX(SystemParamValues,MATCH("HigherRate",ParamNames,0),MATCH($B$2,SystemNames,0))</f>
        <v>0.4</v>
      </c>
      <c r="AK189" s="14">
        <f>INDEX(SystemParamValues,MATCH("MTROnCBTaper1Kid",ParamNames,0),MATCH($B$2,SystemNames,0))</f>
        <v>0.50763999999999998</v>
      </c>
      <c r="AL189" s="14">
        <f>INDEX(SystemParamValues,MATCH("MTROnCBTaper2Kids",ParamNames,0),MATCH($B$2,SystemNames,0))</f>
        <v>0.57888000000000006</v>
      </c>
      <c r="AM189" s="14">
        <f>INDEX(SystemParamValues,MATCH("MTROnPATaper",ParamNames,0),MATCH($B$2,SystemNames,0))</f>
        <v>0.6</v>
      </c>
      <c r="AN189" s="14">
        <f>INDEX(SystemParamValues,MATCH("AdditionalRate",ParamNames,0),MATCH($B$2,SystemNames,0))</f>
        <v>0.45</v>
      </c>
      <c r="AO189" s="14">
        <f>INDEX(SystemParamValues,MATCH("BasicRate",ParamNames,0),MATCH($B$2,SystemNames,0))</f>
        <v>0.2</v>
      </c>
      <c r="AP189" s="40">
        <v>0</v>
      </c>
      <c r="AQ189" s="14">
        <f>INDEX(SystemParamValues,MATCH("BasicRate",ParamNames,0),MATCH($B$2,SystemNames,0))</f>
        <v>0.2</v>
      </c>
      <c r="AR189" s="14">
        <f>INDEX(SystemParamValues,MATCH("HigherRate",ParamNames,0),MATCH($B$2,SystemNames,0))</f>
        <v>0.4</v>
      </c>
      <c r="AS189" s="14">
        <f>INDEX(SystemParamValues,MATCH("MTROnCBTaper1Kid",ParamNames,0),MATCH($B$2,SystemNames,0))</f>
        <v>0.50763999999999998</v>
      </c>
      <c r="AT189" s="14">
        <f>INDEX(SystemParamValues,MATCH("MTROnCBTaper2Kids",ParamNames,0),MATCH($B$2,SystemNames,0))</f>
        <v>0.57888000000000006</v>
      </c>
      <c r="AU189" s="14">
        <f>INDEX(SystemParamValues,MATCH("MTROnPATaper",ParamNames,0),MATCH($B$2,SystemNames,0))</f>
        <v>0.6</v>
      </c>
      <c r="AV189" s="14">
        <f>INDEX(SystemParamValues,MATCH("AdditionalRate",ParamNames,0),MATCH($B$2,SystemNames,0))</f>
        <v>0.45</v>
      </c>
      <c r="AW189" s="14">
        <f>INDEX(SystemParamValues,MATCH("BasicRate",ParamNames,0),MATCH($B$2,SystemNames,0))</f>
        <v>0.2</v>
      </c>
    </row>
    <row r="190" spans="1:49">
      <c r="A190" s="21" t="s">
        <v>268</v>
      </c>
      <c r="B190" s="41">
        <v>0</v>
      </c>
      <c r="C190" s="14">
        <f>INDEX(SystemParamValues,MATCH("NIEmpeeMainRate",ParamNames,0),MATCH($B$2,SystemNames,0))</f>
        <v>0.12</v>
      </c>
      <c r="D190" s="14">
        <f>INDEX(SystemParamValues,MATCH("NIEmpeeUELRate",ParamNames,0),MATCH($B$2,SystemNames,0))</f>
        <v>0.02</v>
      </c>
      <c r="E190" s="14">
        <f>INDEX(SystemParamValues,MATCH("NIEmpeeUELRate",ParamNames,0),MATCH($B$2,SystemNames,0))</f>
        <v>0.02</v>
      </c>
      <c r="F190" s="14">
        <f>INDEX(SystemParamValues,MATCH("NIEmpeeUELRate",ParamNames,0),MATCH($B$2,SystemNames,0))</f>
        <v>0.02</v>
      </c>
      <c r="G190" s="14">
        <f>INDEX(SystemParamValues,MATCH("NIEmpeeUELRate",ParamNames,0),MATCH($B$2,SystemNames,0))</f>
        <v>0.02</v>
      </c>
      <c r="H190" s="14">
        <f>INDEX(SystemParamValues,MATCH("NIEmpeeUELRate",ParamNames,0),MATCH($B$2,SystemNames,0))</f>
        <v>0.02</v>
      </c>
      <c r="I190" s="14">
        <f>INDEX(SystemParamValues,MATCH("NIEmpeeMainRate",ParamNames,0),MATCH($B$2,SystemNames,0))</f>
        <v>0.12</v>
      </c>
      <c r="J190" s="40">
        <v>0</v>
      </c>
      <c r="K190" s="14">
        <f>INDEX(SystemParamValues,MATCH("NIEmpeeMainRate",ParamNames,0),MATCH($B$2,SystemNames,0))</f>
        <v>0.12</v>
      </c>
      <c r="L190" s="14">
        <f>INDEX(SystemParamValues,MATCH("NIEmpeeUELRate",ParamNames,0),MATCH($B$2,SystemNames,0))</f>
        <v>0.02</v>
      </c>
      <c r="M190" s="14">
        <f>INDEX(SystemParamValues,MATCH("NIEmpeeUELRate",ParamNames,0),MATCH($B$2,SystemNames,0))</f>
        <v>0.02</v>
      </c>
      <c r="N190" s="14">
        <f>INDEX(SystemParamValues,MATCH("NIEmpeeUELRate",ParamNames,0),MATCH($B$2,SystemNames,0))</f>
        <v>0.02</v>
      </c>
      <c r="O190" s="14">
        <f>INDEX(SystemParamValues,MATCH("NIEmpeeUELRate",ParamNames,0),MATCH($B$2,SystemNames,0))</f>
        <v>0.02</v>
      </c>
      <c r="P190" s="14">
        <f>INDEX(SystemParamValues,MATCH("NIEmpeeUELRate",ParamNames,0),MATCH($B$2,SystemNames,0))</f>
        <v>0.02</v>
      </c>
      <c r="Q190" s="14">
        <f>INDEX(SystemParamValues,MATCH("NIEmpeeMainRate",ParamNames,0),MATCH($B$2,SystemNames,0))</f>
        <v>0.12</v>
      </c>
      <c r="R190" s="40">
        <v>0</v>
      </c>
      <c r="S190" s="14">
        <f>INDEX(SystemParamValues,MATCH("NIEmpeeMainRate",ParamNames,0),MATCH($B$2,SystemNames,0))</f>
        <v>0.12</v>
      </c>
      <c r="T190" s="14">
        <f>INDEX(SystemParamValues,MATCH("NIEmpeeUELRate",ParamNames,0),MATCH($B$2,SystemNames,0))</f>
        <v>0.02</v>
      </c>
      <c r="U190" s="14">
        <f>INDEX(SystemParamValues,MATCH("NIEmpeeUELRate",ParamNames,0),MATCH($B$2,SystemNames,0))</f>
        <v>0.02</v>
      </c>
      <c r="V190" s="14">
        <f>INDEX(SystemParamValues,MATCH("NIEmpeeUELRate",ParamNames,0),MATCH($B$2,SystemNames,0))</f>
        <v>0.02</v>
      </c>
      <c r="W190" s="14">
        <f>INDEX(SystemParamValues,MATCH("NIEmpeeUELRate",ParamNames,0),MATCH($B$2,SystemNames,0))</f>
        <v>0.02</v>
      </c>
      <c r="X190" s="14">
        <f>INDEX(SystemParamValues,MATCH("NIEmpeeUELRate",ParamNames,0),MATCH($B$2,SystemNames,0))</f>
        <v>0.02</v>
      </c>
      <c r="Y190" s="14">
        <f>INDEX(SystemParamValues,MATCH("NIEmpeeMainRate",ParamNames,0),MATCH($B$2,SystemNames,0))</f>
        <v>0.12</v>
      </c>
      <c r="Z190" s="40">
        <v>0</v>
      </c>
      <c r="AA190" s="14">
        <f>INDEX(SystemParamValues,MATCH("NIEmpeeMainRate",ParamNames,0),MATCH($B$2,SystemNames,0))</f>
        <v>0.12</v>
      </c>
      <c r="AB190" s="14">
        <f>INDEX(SystemParamValues,MATCH("NIEmpeeUELRate",ParamNames,0),MATCH($B$2,SystemNames,0))</f>
        <v>0.02</v>
      </c>
      <c r="AC190" s="14">
        <f>INDEX(SystemParamValues,MATCH("NIEmpeeUELRate",ParamNames,0),MATCH($B$2,SystemNames,0))</f>
        <v>0.02</v>
      </c>
      <c r="AD190" s="14">
        <f>INDEX(SystemParamValues,MATCH("NIEmpeeUELRate",ParamNames,0),MATCH($B$2,SystemNames,0))</f>
        <v>0.02</v>
      </c>
      <c r="AE190" s="14">
        <f>INDEX(SystemParamValues,MATCH("NIEmpeeUELRate",ParamNames,0),MATCH($B$2,SystemNames,0))</f>
        <v>0.02</v>
      </c>
      <c r="AF190" s="14">
        <f>INDEX(SystemParamValues,MATCH("NIEmpeeUELRate",ParamNames,0),MATCH($B$2,SystemNames,0))</f>
        <v>0.02</v>
      </c>
      <c r="AG190" s="14">
        <f>INDEX(SystemParamValues,MATCH("NIEmpeeMainRate",ParamNames,0),MATCH($B$2,SystemNames,0))</f>
        <v>0.12</v>
      </c>
      <c r="AH190" s="40">
        <v>0</v>
      </c>
      <c r="AI190" s="14">
        <f>INDEX(SystemParamValues,MATCH("NIEmpeeMainRate",ParamNames,0),MATCH($B$2,SystemNames,0))</f>
        <v>0.12</v>
      </c>
      <c r="AJ190" s="14">
        <f>INDEX(SystemParamValues,MATCH("NIEmpeeUELRate",ParamNames,0),MATCH($B$2,SystemNames,0))</f>
        <v>0.02</v>
      </c>
      <c r="AK190" s="14">
        <f>INDEX(SystemParamValues,MATCH("NIEmpeeUELRate",ParamNames,0),MATCH($B$2,SystemNames,0))</f>
        <v>0.02</v>
      </c>
      <c r="AL190" s="14">
        <f>INDEX(SystemParamValues,MATCH("NIEmpeeUELRate",ParamNames,0),MATCH($B$2,SystemNames,0))</f>
        <v>0.02</v>
      </c>
      <c r="AM190" s="14">
        <f>INDEX(SystemParamValues,MATCH("NIEmpeeUELRate",ParamNames,0),MATCH($B$2,SystemNames,0))</f>
        <v>0.02</v>
      </c>
      <c r="AN190" s="14">
        <f>INDEX(SystemParamValues,MATCH("NIEmpeeUELRate",ParamNames,0),MATCH($B$2,SystemNames,0))</f>
        <v>0.02</v>
      </c>
      <c r="AO190" s="14">
        <f>INDEX(SystemParamValues,MATCH("NIEmpeeMainRate",ParamNames,0),MATCH($B$2,SystemNames,0))</f>
        <v>0.12</v>
      </c>
      <c r="AP190" s="40">
        <v>0</v>
      </c>
      <c r="AQ190" s="14">
        <f>INDEX(SystemParamValues,MATCH("NIEmpeeMainRate",ParamNames,0),MATCH($B$2,SystemNames,0))</f>
        <v>0.12</v>
      </c>
      <c r="AR190" s="14">
        <f>INDEX(SystemParamValues,MATCH("NIEmpeeUELRate",ParamNames,0),MATCH($B$2,SystemNames,0))</f>
        <v>0.02</v>
      </c>
      <c r="AS190" s="14">
        <f>INDEX(SystemParamValues,MATCH("NIEmpeeUELRate",ParamNames,0),MATCH($B$2,SystemNames,0))</f>
        <v>0.02</v>
      </c>
      <c r="AT190" s="14">
        <f>INDEX(SystemParamValues,MATCH("NIEmpeeUELRate",ParamNames,0),MATCH($B$2,SystemNames,0))</f>
        <v>0.02</v>
      </c>
      <c r="AU190" s="14">
        <f>INDEX(SystemParamValues,MATCH("NIEmpeeUELRate",ParamNames,0),MATCH($B$2,SystemNames,0))</f>
        <v>0.02</v>
      </c>
      <c r="AV190" s="14">
        <f>INDEX(SystemParamValues,MATCH("NIEmpeeUELRate",ParamNames,0),MATCH($B$2,SystemNames,0))</f>
        <v>0.02</v>
      </c>
      <c r="AW190" s="14">
        <f>INDEX(SystemParamValues,MATCH("NIEmpeeMainRate",ParamNames,0),MATCH($B$2,SystemNames,0))</f>
        <v>0.12</v>
      </c>
    </row>
    <row r="191" spans="1:49">
      <c r="A191" s="21" t="s">
        <v>269</v>
      </c>
      <c r="B191" s="29">
        <v>0</v>
      </c>
      <c r="C191" s="14">
        <f>INDEX(SystemParamValues,MATCH("NIEmperMainRate",ParamNames,0),MATCH($B$2,SystemNames,0))</f>
        <v>0.13800000000000001</v>
      </c>
      <c r="D191" s="14">
        <f>INDEX(SystemParamValues,MATCH("NIEmperUELRate",ParamNames,0),MATCH($B$2,SystemNames,0))</f>
        <v>0.13800000000000001</v>
      </c>
      <c r="E191" s="14">
        <f>INDEX(SystemParamValues,MATCH("NIEmperUELRate",ParamNames,0),MATCH($B$2,SystemNames,0))</f>
        <v>0.13800000000000001</v>
      </c>
      <c r="F191" s="14">
        <f>INDEX(SystemParamValues,MATCH("NIEmperUELRate",ParamNames,0),MATCH($B$2,SystemNames,0))</f>
        <v>0.13800000000000001</v>
      </c>
      <c r="G191" s="14">
        <f>INDEX(SystemParamValues,MATCH("NIEmperUELRate",ParamNames,0),MATCH($B$2,SystemNames,0))</f>
        <v>0.13800000000000001</v>
      </c>
      <c r="H191" s="14">
        <f>INDEX(SystemParamValues,MATCH("NIEmperUELRate",ParamNames,0),MATCH($B$2,SystemNames,0))</f>
        <v>0.13800000000000001</v>
      </c>
      <c r="I191" s="14">
        <f>INDEX(SystemParamValues,MATCH("NIEmperMainRate",ParamNames,0),MATCH($B$2,SystemNames,0))</f>
        <v>0.13800000000000001</v>
      </c>
      <c r="J191" s="14">
        <v>0</v>
      </c>
      <c r="K191" s="14">
        <f>INDEX(SystemParamValues,MATCH("NIEmperMainRate",ParamNames,0),MATCH($B$2,SystemNames,0))</f>
        <v>0.13800000000000001</v>
      </c>
      <c r="L191" s="14">
        <f>INDEX(SystemParamValues,MATCH("NIEmperUELRate",ParamNames,0),MATCH($B$2,SystemNames,0))</f>
        <v>0.13800000000000001</v>
      </c>
      <c r="M191" s="14">
        <f>INDEX(SystemParamValues,MATCH("NIEmperUELRate",ParamNames,0),MATCH($B$2,SystemNames,0))</f>
        <v>0.13800000000000001</v>
      </c>
      <c r="N191" s="14">
        <f>INDEX(SystemParamValues,MATCH("NIEmperUELRate",ParamNames,0),MATCH($B$2,SystemNames,0))</f>
        <v>0.13800000000000001</v>
      </c>
      <c r="O191" s="14">
        <f>INDEX(SystemParamValues,MATCH("NIEmperUELRate",ParamNames,0),MATCH($B$2,SystemNames,0))</f>
        <v>0.13800000000000001</v>
      </c>
      <c r="P191" s="14">
        <f>INDEX(SystemParamValues,MATCH("NIEmperUELRate",ParamNames,0),MATCH($B$2,SystemNames,0))</f>
        <v>0.13800000000000001</v>
      </c>
      <c r="Q191" s="14">
        <f>INDEX(SystemParamValues,MATCH("NIEmperMainRate",ParamNames,0),MATCH($B$2,SystemNames,0))</f>
        <v>0.13800000000000001</v>
      </c>
      <c r="R191" s="14">
        <v>0</v>
      </c>
      <c r="S191" s="14">
        <f>INDEX(SystemParamValues,MATCH("NIEmperMainRate",ParamNames,0),MATCH($B$2,SystemNames,0))</f>
        <v>0.13800000000000001</v>
      </c>
      <c r="T191" s="14">
        <f>INDEX(SystemParamValues,MATCH("NIEmperUELRate",ParamNames,0),MATCH($B$2,SystemNames,0))</f>
        <v>0.13800000000000001</v>
      </c>
      <c r="U191" s="14">
        <f>INDEX(SystemParamValues,MATCH("NIEmperUELRate",ParamNames,0),MATCH($B$2,SystemNames,0))</f>
        <v>0.13800000000000001</v>
      </c>
      <c r="V191" s="14">
        <f>INDEX(SystemParamValues,MATCH("NIEmperUELRate",ParamNames,0),MATCH($B$2,SystemNames,0))</f>
        <v>0.13800000000000001</v>
      </c>
      <c r="W191" s="14">
        <f>INDEX(SystemParamValues,MATCH("NIEmperUELRate",ParamNames,0),MATCH($B$2,SystemNames,0))</f>
        <v>0.13800000000000001</v>
      </c>
      <c r="X191" s="14">
        <f>INDEX(SystemParamValues,MATCH("NIEmperUELRate",ParamNames,0),MATCH($B$2,SystemNames,0))</f>
        <v>0.13800000000000001</v>
      </c>
      <c r="Y191" s="14">
        <f>INDEX(SystemParamValues,MATCH("NIEmperMainRate",ParamNames,0),MATCH($B$2,SystemNames,0))</f>
        <v>0.13800000000000001</v>
      </c>
      <c r="Z191" s="14">
        <v>0</v>
      </c>
      <c r="AA191" s="14">
        <f>INDEX(SystemParamValues,MATCH("NIEmperMainRate",ParamNames,0),MATCH($B$2,SystemNames,0))</f>
        <v>0.13800000000000001</v>
      </c>
      <c r="AB191" s="14">
        <f>INDEX(SystemParamValues,MATCH("NIEmperUELRate",ParamNames,0),MATCH($B$2,SystemNames,0))</f>
        <v>0.13800000000000001</v>
      </c>
      <c r="AC191" s="14">
        <f>INDEX(SystemParamValues,MATCH("NIEmperUELRate",ParamNames,0),MATCH($B$2,SystemNames,0))</f>
        <v>0.13800000000000001</v>
      </c>
      <c r="AD191" s="14">
        <f>INDEX(SystemParamValues,MATCH("NIEmperUELRate",ParamNames,0),MATCH($B$2,SystemNames,0))</f>
        <v>0.13800000000000001</v>
      </c>
      <c r="AE191" s="14">
        <f>INDEX(SystemParamValues,MATCH("NIEmperUELRate",ParamNames,0),MATCH($B$2,SystemNames,0))</f>
        <v>0.13800000000000001</v>
      </c>
      <c r="AF191" s="14">
        <f>INDEX(SystemParamValues,MATCH("NIEmperUELRate",ParamNames,0),MATCH($B$2,SystemNames,0))</f>
        <v>0.13800000000000001</v>
      </c>
      <c r="AG191" s="14">
        <f>INDEX(SystemParamValues,MATCH("NIEmperMainRate",ParamNames,0),MATCH($B$2,SystemNames,0))</f>
        <v>0.13800000000000001</v>
      </c>
      <c r="AH191" s="14">
        <v>0</v>
      </c>
      <c r="AI191" s="14">
        <f>INDEX(SystemParamValues,MATCH("NIEmperMainRate",ParamNames,0),MATCH($B$2,SystemNames,0))</f>
        <v>0.13800000000000001</v>
      </c>
      <c r="AJ191" s="14">
        <f>INDEX(SystemParamValues,MATCH("NIEmperUELRate",ParamNames,0),MATCH($B$2,SystemNames,0))</f>
        <v>0.13800000000000001</v>
      </c>
      <c r="AK191" s="14">
        <f>INDEX(SystemParamValues,MATCH("NIEmperUELRate",ParamNames,0),MATCH($B$2,SystemNames,0))</f>
        <v>0.13800000000000001</v>
      </c>
      <c r="AL191" s="14">
        <f>INDEX(SystemParamValues,MATCH("NIEmperUELRate",ParamNames,0),MATCH($B$2,SystemNames,0))</f>
        <v>0.13800000000000001</v>
      </c>
      <c r="AM191" s="14">
        <f>INDEX(SystemParamValues,MATCH("NIEmperUELRate",ParamNames,0),MATCH($B$2,SystemNames,0))</f>
        <v>0.13800000000000001</v>
      </c>
      <c r="AN191" s="14">
        <f>INDEX(SystemParamValues,MATCH("NIEmperUELRate",ParamNames,0),MATCH($B$2,SystemNames,0))</f>
        <v>0.13800000000000001</v>
      </c>
      <c r="AO191" s="14">
        <f>INDEX(SystemParamValues,MATCH("NIEmperMainRate",ParamNames,0),MATCH($B$2,SystemNames,0))</f>
        <v>0.13800000000000001</v>
      </c>
      <c r="AP191" s="14">
        <v>0</v>
      </c>
      <c r="AQ191" s="14">
        <f>INDEX(SystemParamValues,MATCH("NIEmperMainRate",ParamNames,0),MATCH($B$2,SystemNames,0))</f>
        <v>0.13800000000000001</v>
      </c>
      <c r="AR191" s="14">
        <f>INDEX(SystemParamValues,MATCH("NIEmperUELRate",ParamNames,0),MATCH($B$2,SystemNames,0))</f>
        <v>0.13800000000000001</v>
      </c>
      <c r="AS191" s="14">
        <f>INDEX(SystemParamValues,MATCH("NIEmperUELRate",ParamNames,0),MATCH($B$2,SystemNames,0))</f>
        <v>0.13800000000000001</v>
      </c>
      <c r="AT191" s="14">
        <f>INDEX(SystemParamValues,MATCH("NIEmperUELRate",ParamNames,0),MATCH($B$2,SystemNames,0))</f>
        <v>0.13800000000000001</v>
      </c>
      <c r="AU191" s="14">
        <f>INDEX(SystemParamValues,MATCH("NIEmperUELRate",ParamNames,0),MATCH($B$2,SystemNames,0))</f>
        <v>0.13800000000000001</v>
      </c>
      <c r="AV191" s="14">
        <f>INDEX(SystemParamValues,MATCH("NIEmperUELRate",ParamNames,0),MATCH($B$2,SystemNames,0))</f>
        <v>0.13800000000000001</v>
      </c>
      <c r="AW191" s="14">
        <f>INDEX(SystemParamValues,MATCH("NIEmperMainRate",ParamNames,0),MATCH($B$2,SystemNames,0))</f>
        <v>0.13800000000000001</v>
      </c>
    </row>
    <row r="192" spans="1:49">
      <c r="A192" s="21" t="s">
        <v>264</v>
      </c>
      <c r="B192" s="29">
        <v>0</v>
      </c>
      <c r="C192" s="14">
        <v>0</v>
      </c>
      <c r="D192" s="14">
        <v>0</v>
      </c>
      <c r="E192" s="14">
        <v>0</v>
      </c>
      <c r="F192" s="14">
        <v>0</v>
      </c>
      <c r="G192" s="14">
        <v>0</v>
      </c>
      <c r="H192" s="14">
        <v>0</v>
      </c>
      <c r="I192" s="14">
        <f>INDEX(SystemParamValues,MATCH("TaxCredTaperRate",ParamNames,0),MATCH($B$2,SystemNames,0))</f>
        <v>0.41</v>
      </c>
      <c r="J192" s="14">
        <v>0</v>
      </c>
      <c r="K192" s="14">
        <v>0</v>
      </c>
      <c r="L192" s="14">
        <v>0</v>
      </c>
      <c r="M192" s="14">
        <v>0</v>
      </c>
      <c r="N192" s="14">
        <v>0</v>
      </c>
      <c r="O192" s="14">
        <v>0</v>
      </c>
      <c r="P192" s="14">
        <v>0</v>
      </c>
      <c r="Q192" s="14">
        <f>INDEX(SystemParamValues,MATCH("TaxCredTaperRate",ParamNames,0),MATCH($B$2,SystemNames,0))</f>
        <v>0.41</v>
      </c>
      <c r="R192" s="14">
        <v>0</v>
      </c>
      <c r="S192" s="14">
        <v>0</v>
      </c>
      <c r="T192" s="14">
        <v>0</v>
      </c>
      <c r="U192" s="14">
        <v>0</v>
      </c>
      <c r="V192" s="14">
        <v>0</v>
      </c>
      <c r="W192" s="14">
        <v>0</v>
      </c>
      <c r="X192" s="14">
        <v>0</v>
      </c>
      <c r="Y192" s="14">
        <f>INDEX(SystemParamValues,MATCH("TaxCredTaperRate",ParamNames,0),MATCH($B$2,SystemNames,0))</f>
        <v>0.41</v>
      </c>
      <c r="Z192" s="14">
        <v>0</v>
      </c>
      <c r="AA192" s="14">
        <v>0</v>
      </c>
      <c r="AB192" s="14">
        <v>0</v>
      </c>
      <c r="AC192" s="14">
        <v>0</v>
      </c>
      <c r="AD192" s="14">
        <v>0</v>
      </c>
      <c r="AE192" s="14">
        <v>0</v>
      </c>
      <c r="AF192" s="14">
        <v>0</v>
      </c>
      <c r="AG192" s="14">
        <f>INDEX(SystemParamValues,MATCH("TaxCredTaperRate",ParamNames,0),MATCH($B$2,SystemNames,0))</f>
        <v>0.41</v>
      </c>
      <c r="AH192" s="14">
        <v>0</v>
      </c>
      <c r="AI192" s="14">
        <v>0</v>
      </c>
      <c r="AJ192" s="14">
        <v>0</v>
      </c>
      <c r="AK192" s="14">
        <v>0</v>
      </c>
      <c r="AL192" s="14">
        <v>0</v>
      </c>
      <c r="AM192" s="14">
        <v>0</v>
      </c>
      <c r="AN192" s="14">
        <v>0</v>
      </c>
      <c r="AO192" s="14">
        <f>INDEX(SystemParamValues,MATCH("TaxCredTaperRate",ParamNames,0),MATCH($B$2,SystemNames,0))</f>
        <v>0.41</v>
      </c>
      <c r="AP192" s="14">
        <v>0</v>
      </c>
      <c r="AQ192" s="14">
        <v>0</v>
      </c>
      <c r="AR192" s="14">
        <v>0</v>
      </c>
      <c r="AS192" s="14">
        <v>0</v>
      </c>
      <c r="AT192" s="14">
        <v>0</v>
      </c>
      <c r="AU192" s="14">
        <v>0</v>
      </c>
      <c r="AV192" s="14">
        <v>0</v>
      </c>
      <c r="AW192" s="14">
        <f>INDEX(SystemParamValues,MATCH("TaxCredTaperRate",ParamNames,0),MATCH($B$2,SystemNames,0))</f>
        <v>0.41</v>
      </c>
    </row>
    <row r="193" spans="1:49">
      <c r="A193" s="21" t="s">
        <v>260</v>
      </c>
      <c r="B193" s="30">
        <f t="shared" ref="B193:AW193" si="54">(B189+B190+B191+B192)/(1+B191)</f>
        <v>0</v>
      </c>
      <c r="C193" s="15">
        <f t="shared" si="54"/>
        <v>0.40246045694200355</v>
      </c>
      <c r="D193" s="15">
        <f t="shared" si="54"/>
        <v>0.49033391915641483</v>
      </c>
      <c r="E193" s="15">
        <f t="shared" si="54"/>
        <v>0.58492091388400713</v>
      </c>
      <c r="F193" s="15">
        <f t="shared" si="54"/>
        <v>0.64752196836555376</v>
      </c>
      <c r="G193" s="15">
        <f t="shared" si="54"/>
        <v>0.66608084358523734</v>
      </c>
      <c r="H193" s="15">
        <f t="shared" si="54"/>
        <v>0.53427065026362053</v>
      </c>
      <c r="I193" s="15">
        <f t="shared" si="54"/>
        <v>0.76274165202108968</v>
      </c>
      <c r="J193" s="15">
        <f t="shared" si="54"/>
        <v>0</v>
      </c>
      <c r="K193" s="15">
        <f t="shared" si="54"/>
        <v>0.40246045694200355</v>
      </c>
      <c r="L193" s="15">
        <f t="shared" si="54"/>
        <v>0.49033391915641483</v>
      </c>
      <c r="M193" s="15">
        <f t="shared" si="54"/>
        <v>0.58492091388400713</v>
      </c>
      <c r="N193" s="15">
        <f t="shared" si="54"/>
        <v>0.64752196836555376</v>
      </c>
      <c r="O193" s="15">
        <f t="shared" si="54"/>
        <v>0.66608084358523734</v>
      </c>
      <c r="P193" s="15">
        <f t="shared" si="54"/>
        <v>0.53427065026362053</v>
      </c>
      <c r="Q193" s="15">
        <f t="shared" si="54"/>
        <v>0.76274165202108968</v>
      </c>
      <c r="R193" s="15">
        <f t="shared" si="54"/>
        <v>0</v>
      </c>
      <c r="S193" s="15">
        <f t="shared" si="54"/>
        <v>0.40246045694200355</v>
      </c>
      <c r="T193" s="15">
        <f t="shared" si="54"/>
        <v>0.49033391915641483</v>
      </c>
      <c r="U193" s="15">
        <f t="shared" si="54"/>
        <v>0.58492091388400713</v>
      </c>
      <c r="V193" s="15">
        <f t="shared" si="54"/>
        <v>0.64752196836555376</v>
      </c>
      <c r="W193" s="15">
        <f t="shared" si="54"/>
        <v>0.66608084358523734</v>
      </c>
      <c r="X193" s="15">
        <f t="shared" si="54"/>
        <v>0.53427065026362053</v>
      </c>
      <c r="Y193" s="15">
        <f t="shared" si="54"/>
        <v>0.76274165202108968</v>
      </c>
      <c r="Z193" s="15">
        <f t="shared" si="54"/>
        <v>0</v>
      </c>
      <c r="AA193" s="15">
        <f t="shared" si="54"/>
        <v>0.40246045694200355</v>
      </c>
      <c r="AB193" s="15">
        <f t="shared" si="54"/>
        <v>0.49033391915641483</v>
      </c>
      <c r="AC193" s="15">
        <f t="shared" si="54"/>
        <v>0.58492091388400713</v>
      </c>
      <c r="AD193" s="15">
        <f t="shared" si="54"/>
        <v>0.64752196836555376</v>
      </c>
      <c r="AE193" s="15">
        <f t="shared" si="54"/>
        <v>0.66608084358523734</v>
      </c>
      <c r="AF193" s="15">
        <f t="shared" si="54"/>
        <v>0.53427065026362053</v>
      </c>
      <c r="AG193" s="15">
        <f t="shared" si="54"/>
        <v>0.76274165202108968</v>
      </c>
      <c r="AH193" s="15">
        <f t="shared" si="54"/>
        <v>0</v>
      </c>
      <c r="AI193" s="15">
        <f t="shared" si="54"/>
        <v>0.40246045694200355</v>
      </c>
      <c r="AJ193" s="15">
        <f t="shared" si="54"/>
        <v>0.49033391915641483</v>
      </c>
      <c r="AK193" s="15">
        <f t="shared" si="54"/>
        <v>0.58492091388400713</v>
      </c>
      <c r="AL193" s="15">
        <f t="shared" si="54"/>
        <v>0.64752196836555376</v>
      </c>
      <c r="AM193" s="15">
        <f t="shared" si="54"/>
        <v>0.66608084358523734</v>
      </c>
      <c r="AN193" s="15">
        <f t="shared" si="54"/>
        <v>0.53427065026362053</v>
      </c>
      <c r="AO193" s="15">
        <f t="shared" si="54"/>
        <v>0.76274165202108968</v>
      </c>
      <c r="AP193" s="15">
        <f t="shared" si="54"/>
        <v>0</v>
      </c>
      <c r="AQ193" s="15">
        <f t="shared" si="54"/>
        <v>0.40246045694200355</v>
      </c>
      <c r="AR193" s="15">
        <f t="shared" si="54"/>
        <v>0.49033391915641483</v>
      </c>
      <c r="AS193" s="15">
        <f t="shared" si="54"/>
        <v>0.58492091388400713</v>
      </c>
      <c r="AT193" s="15">
        <f t="shared" si="54"/>
        <v>0.64752196836555376</v>
      </c>
      <c r="AU193" s="15">
        <f t="shared" si="54"/>
        <v>0.66608084358523734</v>
      </c>
      <c r="AV193" s="15">
        <f t="shared" si="54"/>
        <v>0.53427065026362053</v>
      </c>
      <c r="AW193" s="15">
        <f t="shared" si="54"/>
        <v>0.76274165202108968</v>
      </c>
    </row>
    <row r="194" spans="1:49">
      <c r="A194" s="21" t="s">
        <v>10</v>
      </c>
      <c r="B194" s="29">
        <v>0</v>
      </c>
      <c r="C194" s="14">
        <v>0</v>
      </c>
      <c r="D194" s="14">
        <v>0</v>
      </c>
      <c r="E194" s="14">
        <v>0</v>
      </c>
      <c r="F194" s="14">
        <v>0</v>
      </c>
      <c r="G194" s="14">
        <v>0</v>
      </c>
      <c r="H194" s="14">
        <v>0</v>
      </c>
      <c r="I194" s="14">
        <v>0</v>
      </c>
      <c r="J194" s="14">
        <f t="shared" ref="J194:Q194" si="55">INDEX(SystemParamValues,MATCH("BasicRate",ParamNames,0),MATCH($B$2,SystemNames,0))</f>
        <v>0.2</v>
      </c>
      <c r="K194" s="14">
        <f t="shared" si="55"/>
        <v>0.2</v>
      </c>
      <c r="L194" s="14">
        <f t="shared" si="55"/>
        <v>0.2</v>
      </c>
      <c r="M194" s="14">
        <f t="shared" si="55"/>
        <v>0.2</v>
      </c>
      <c r="N194" s="14">
        <f t="shared" si="55"/>
        <v>0.2</v>
      </c>
      <c r="O194" s="14">
        <f t="shared" si="55"/>
        <v>0.2</v>
      </c>
      <c r="P194" s="14">
        <f t="shared" si="55"/>
        <v>0.2</v>
      </c>
      <c r="Q194" s="14">
        <f t="shared" si="55"/>
        <v>0.2</v>
      </c>
      <c r="R194" s="14">
        <f t="shared" ref="R194:Y194" si="56">INDEX(SystemParamValues,MATCH("HigherRate",ParamNames,0),MATCH($B$2,SystemNames,0))</f>
        <v>0.4</v>
      </c>
      <c r="S194" s="14">
        <f t="shared" si="56"/>
        <v>0.4</v>
      </c>
      <c r="T194" s="14">
        <f t="shared" si="56"/>
        <v>0.4</v>
      </c>
      <c r="U194" s="14">
        <f t="shared" si="56"/>
        <v>0.4</v>
      </c>
      <c r="V194" s="14">
        <f t="shared" si="56"/>
        <v>0.4</v>
      </c>
      <c r="W194" s="14">
        <f t="shared" si="56"/>
        <v>0.4</v>
      </c>
      <c r="X194" s="14">
        <f t="shared" si="56"/>
        <v>0.4</v>
      </c>
      <c r="Y194" s="14">
        <f t="shared" si="56"/>
        <v>0.4</v>
      </c>
      <c r="Z194" s="14">
        <f t="shared" ref="Z194:AG194" si="57">INDEX(SystemParamValues,MATCH("MTROnPATaper",ParamNames,0),MATCH($B$2,SystemNames,0))</f>
        <v>0.6</v>
      </c>
      <c r="AA194" s="14">
        <f t="shared" si="57"/>
        <v>0.6</v>
      </c>
      <c r="AB194" s="14">
        <f t="shared" si="57"/>
        <v>0.6</v>
      </c>
      <c r="AC194" s="14">
        <f t="shared" si="57"/>
        <v>0.6</v>
      </c>
      <c r="AD194" s="14">
        <f t="shared" si="57"/>
        <v>0.6</v>
      </c>
      <c r="AE194" s="14">
        <f t="shared" si="57"/>
        <v>0.6</v>
      </c>
      <c r="AF194" s="14">
        <f t="shared" si="57"/>
        <v>0.6</v>
      </c>
      <c r="AG194" s="14">
        <f t="shared" si="57"/>
        <v>0.6</v>
      </c>
      <c r="AH194" s="14">
        <f t="shared" ref="AH194:AO194" si="58">INDEX(SystemParamValues,MATCH("AdditionalRate",ParamNames,0),MATCH($B$2,SystemNames,0))</f>
        <v>0.45</v>
      </c>
      <c r="AI194" s="14">
        <f t="shared" si="58"/>
        <v>0.45</v>
      </c>
      <c r="AJ194" s="14">
        <f t="shared" si="58"/>
        <v>0.45</v>
      </c>
      <c r="AK194" s="14">
        <f t="shared" si="58"/>
        <v>0.45</v>
      </c>
      <c r="AL194" s="14">
        <f t="shared" si="58"/>
        <v>0.45</v>
      </c>
      <c r="AM194" s="14">
        <f t="shared" si="58"/>
        <v>0.45</v>
      </c>
      <c r="AN194" s="14">
        <f t="shared" si="58"/>
        <v>0.45</v>
      </c>
      <c r="AO194" s="14">
        <f t="shared" si="58"/>
        <v>0.45</v>
      </c>
      <c r="AP194" s="14">
        <f t="shared" ref="AP194:AW194" si="59">INDEX(SystemParamValues,MATCH("PensCredTaperRate",ParamNames,0),MATCH($B$2,SystemNames,0))</f>
        <v>0.4</v>
      </c>
      <c r="AQ194" s="14">
        <f t="shared" si="59"/>
        <v>0.4</v>
      </c>
      <c r="AR194" s="14">
        <f t="shared" si="59"/>
        <v>0.4</v>
      </c>
      <c r="AS194" s="14">
        <f t="shared" si="59"/>
        <v>0.4</v>
      </c>
      <c r="AT194" s="14">
        <f t="shared" si="59"/>
        <v>0.4</v>
      </c>
      <c r="AU194" s="14">
        <f t="shared" si="59"/>
        <v>0.4</v>
      </c>
      <c r="AV194" s="14">
        <f t="shared" si="59"/>
        <v>0.4</v>
      </c>
      <c r="AW194" s="14">
        <f t="shared" si="59"/>
        <v>0.4</v>
      </c>
    </row>
    <row r="195" spans="1:49">
      <c r="A195" s="21" t="s">
        <v>3</v>
      </c>
      <c r="B195" s="29">
        <v>25</v>
      </c>
      <c r="C195" s="14">
        <v>25</v>
      </c>
      <c r="D195" s="14">
        <v>25</v>
      </c>
      <c r="E195" s="14">
        <v>25</v>
      </c>
      <c r="F195" s="14">
        <v>25</v>
      </c>
      <c r="G195" s="14">
        <v>25</v>
      </c>
      <c r="H195" s="14">
        <v>25</v>
      </c>
      <c r="I195" s="14">
        <v>25</v>
      </c>
      <c r="J195" s="14">
        <v>25</v>
      </c>
      <c r="K195" s="14">
        <v>25</v>
      </c>
      <c r="L195" s="14">
        <v>25</v>
      </c>
      <c r="M195" s="14">
        <v>25</v>
      </c>
      <c r="N195" s="14">
        <v>25</v>
      </c>
      <c r="O195" s="14">
        <v>25</v>
      </c>
      <c r="P195" s="14">
        <v>25</v>
      </c>
      <c r="Q195" s="14">
        <v>25</v>
      </c>
      <c r="R195" s="14">
        <v>25</v>
      </c>
      <c r="S195" s="14">
        <v>25</v>
      </c>
      <c r="T195" s="14">
        <v>25</v>
      </c>
      <c r="U195" s="14">
        <v>25</v>
      </c>
      <c r="V195" s="14">
        <v>25</v>
      </c>
      <c r="W195" s="14">
        <v>25</v>
      </c>
      <c r="X195" s="14">
        <v>25</v>
      </c>
      <c r="Y195" s="14">
        <v>25</v>
      </c>
      <c r="Z195" s="14">
        <v>25</v>
      </c>
      <c r="AA195" s="14">
        <v>25</v>
      </c>
      <c r="AB195" s="14">
        <v>25</v>
      </c>
      <c r="AC195" s="14">
        <v>25</v>
      </c>
      <c r="AD195" s="14">
        <v>25</v>
      </c>
      <c r="AE195" s="14">
        <v>25</v>
      </c>
      <c r="AF195" s="14">
        <v>25</v>
      </c>
      <c r="AG195" s="14">
        <v>25</v>
      </c>
      <c r="AH195" s="14">
        <v>25</v>
      </c>
      <c r="AI195" s="14">
        <v>25</v>
      </c>
      <c r="AJ195" s="14">
        <v>25</v>
      </c>
      <c r="AK195" s="14">
        <v>25</v>
      </c>
      <c r="AL195" s="14">
        <v>25</v>
      </c>
      <c r="AM195" s="14">
        <v>25</v>
      </c>
      <c r="AN195" s="14">
        <v>25</v>
      </c>
      <c r="AO195" s="14">
        <v>25</v>
      </c>
      <c r="AP195" s="14">
        <v>25</v>
      </c>
      <c r="AQ195" s="14">
        <v>25</v>
      </c>
      <c r="AR195" s="14">
        <v>25</v>
      </c>
      <c r="AS195" s="14">
        <v>25</v>
      </c>
      <c r="AT195" s="14">
        <v>25</v>
      </c>
      <c r="AU195" s="14">
        <v>25</v>
      </c>
      <c r="AV195" s="14">
        <v>25</v>
      </c>
      <c r="AW195" s="14">
        <v>25</v>
      </c>
    </row>
    <row r="196" spans="1:49">
      <c r="A196" s="21" t="s">
        <v>251</v>
      </c>
      <c r="B196" s="24">
        <f>1</f>
        <v>1</v>
      </c>
      <c r="C196" s="1">
        <f>1</f>
        <v>1</v>
      </c>
      <c r="D196" s="1">
        <f>1</f>
        <v>1</v>
      </c>
      <c r="E196" s="1">
        <f>1</f>
        <v>1</v>
      </c>
      <c r="F196" s="1">
        <f>1</f>
        <v>1</v>
      </c>
      <c r="G196" s="1">
        <f>1</f>
        <v>1</v>
      </c>
      <c r="H196" s="1">
        <f>1</f>
        <v>1</v>
      </c>
      <c r="I196" s="1">
        <f>1</f>
        <v>1</v>
      </c>
      <c r="J196" s="1">
        <f>1</f>
        <v>1</v>
      </c>
      <c r="K196" s="1">
        <f>1</f>
        <v>1</v>
      </c>
      <c r="L196" s="1">
        <f>1</f>
        <v>1</v>
      </c>
      <c r="M196" s="1">
        <f>1</f>
        <v>1</v>
      </c>
      <c r="N196" s="1">
        <f>1</f>
        <v>1</v>
      </c>
      <c r="O196" s="1">
        <f>1</f>
        <v>1</v>
      </c>
      <c r="P196" s="1">
        <f>1</f>
        <v>1</v>
      </c>
      <c r="Q196" s="1">
        <f>1</f>
        <v>1</v>
      </c>
      <c r="R196" s="1">
        <f>1</f>
        <v>1</v>
      </c>
      <c r="S196" s="1">
        <f>1</f>
        <v>1</v>
      </c>
      <c r="T196" s="1">
        <f>1</f>
        <v>1</v>
      </c>
      <c r="U196" s="1">
        <f>1</f>
        <v>1</v>
      </c>
      <c r="V196" s="1">
        <f>1</f>
        <v>1</v>
      </c>
      <c r="W196" s="1">
        <f>1</f>
        <v>1</v>
      </c>
      <c r="X196" s="1">
        <f>1</f>
        <v>1</v>
      </c>
      <c r="Y196" s="1">
        <f>1</f>
        <v>1</v>
      </c>
      <c r="Z196" s="1">
        <f>1</f>
        <v>1</v>
      </c>
      <c r="AA196" s="1">
        <f>1</f>
        <v>1</v>
      </c>
      <c r="AB196" s="1">
        <f>1</f>
        <v>1</v>
      </c>
      <c r="AC196" s="1">
        <f>1</f>
        <v>1</v>
      </c>
      <c r="AD196" s="1">
        <f>1</f>
        <v>1</v>
      </c>
      <c r="AE196" s="1">
        <f>1</f>
        <v>1</v>
      </c>
      <c r="AF196" s="1">
        <f>1</f>
        <v>1</v>
      </c>
      <c r="AG196" s="1">
        <f>1</f>
        <v>1</v>
      </c>
      <c r="AH196" s="1">
        <f>1</f>
        <v>1</v>
      </c>
      <c r="AI196" s="1">
        <f>1</f>
        <v>1</v>
      </c>
      <c r="AJ196" s="1">
        <f>1</f>
        <v>1</v>
      </c>
      <c r="AK196" s="1">
        <f>1</f>
        <v>1</v>
      </c>
      <c r="AL196" s="1">
        <f>1</f>
        <v>1</v>
      </c>
      <c r="AM196" s="1">
        <f>1</f>
        <v>1</v>
      </c>
      <c r="AN196" s="1">
        <f>1</f>
        <v>1</v>
      </c>
      <c r="AO196" s="1">
        <f>1</f>
        <v>1</v>
      </c>
      <c r="AP196" s="1">
        <f>1</f>
        <v>1</v>
      </c>
      <c r="AQ196" s="1">
        <f>1</f>
        <v>1</v>
      </c>
      <c r="AR196" s="1">
        <f>1</f>
        <v>1</v>
      </c>
      <c r="AS196" s="1">
        <f>1</f>
        <v>1</v>
      </c>
      <c r="AT196" s="1">
        <f>1</f>
        <v>1</v>
      </c>
      <c r="AU196" s="1">
        <f>1</f>
        <v>1</v>
      </c>
      <c r="AV196" s="1">
        <f>1</f>
        <v>1</v>
      </c>
      <c r="AW196" s="1">
        <f>1</f>
        <v>1</v>
      </c>
    </row>
    <row r="197" spans="1:49">
      <c r="A197" s="21" t="s">
        <v>250</v>
      </c>
      <c r="B197" s="24">
        <f t="shared" ref="B197:AW197" si="60">((1+$B$3)*(1+$B$4))-1</f>
        <v>5.0599999999999978E-2</v>
      </c>
      <c r="C197" s="1">
        <f t="shared" si="60"/>
        <v>5.0599999999999978E-2</v>
      </c>
      <c r="D197" s="1">
        <f t="shared" si="60"/>
        <v>5.0599999999999978E-2</v>
      </c>
      <c r="E197" s="1">
        <f t="shared" si="60"/>
        <v>5.0599999999999978E-2</v>
      </c>
      <c r="F197" s="1">
        <f t="shared" si="60"/>
        <v>5.0599999999999978E-2</v>
      </c>
      <c r="G197" s="1">
        <f t="shared" si="60"/>
        <v>5.0599999999999978E-2</v>
      </c>
      <c r="H197" s="1">
        <f t="shared" si="60"/>
        <v>5.0599999999999978E-2</v>
      </c>
      <c r="I197" s="1">
        <f t="shared" si="60"/>
        <v>5.0599999999999978E-2</v>
      </c>
      <c r="J197" s="1">
        <f t="shared" si="60"/>
        <v>5.0599999999999978E-2</v>
      </c>
      <c r="K197" s="1">
        <f t="shared" si="60"/>
        <v>5.0599999999999978E-2</v>
      </c>
      <c r="L197" s="1">
        <f t="shared" si="60"/>
        <v>5.0599999999999978E-2</v>
      </c>
      <c r="M197" s="1">
        <f t="shared" si="60"/>
        <v>5.0599999999999978E-2</v>
      </c>
      <c r="N197" s="1">
        <f t="shared" si="60"/>
        <v>5.0599999999999978E-2</v>
      </c>
      <c r="O197" s="1">
        <f t="shared" si="60"/>
        <v>5.0599999999999978E-2</v>
      </c>
      <c r="P197" s="1">
        <f t="shared" si="60"/>
        <v>5.0599999999999978E-2</v>
      </c>
      <c r="Q197" s="1">
        <f t="shared" si="60"/>
        <v>5.0599999999999978E-2</v>
      </c>
      <c r="R197" s="1">
        <f t="shared" si="60"/>
        <v>5.0599999999999978E-2</v>
      </c>
      <c r="S197" s="1">
        <f t="shared" si="60"/>
        <v>5.0599999999999978E-2</v>
      </c>
      <c r="T197" s="1">
        <f t="shared" si="60"/>
        <v>5.0599999999999978E-2</v>
      </c>
      <c r="U197" s="1">
        <f t="shared" si="60"/>
        <v>5.0599999999999978E-2</v>
      </c>
      <c r="V197" s="1">
        <f t="shared" si="60"/>
        <v>5.0599999999999978E-2</v>
      </c>
      <c r="W197" s="1">
        <f t="shared" si="60"/>
        <v>5.0599999999999978E-2</v>
      </c>
      <c r="X197" s="1">
        <f t="shared" si="60"/>
        <v>5.0599999999999978E-2</v>
      </c>
      <c r="Y197" s="1">
        <f t="shared" si="60"/>
        <v>5.0599999999999978E-2</v>
      </c>
      <c r="Z197" s="1">
        <f t="shared" si="60"/>
        <v>5.0599999999999978E-2</v>
      </c>
      <c r="AA197" s="1">
        <f t="shared" si="60"/>
        <v>5.0599999999999978E-2</v>
      </c>
      <c r="AB197" s="1">
        <f t="shared" si="60"/>
        <v>5.0599999999999978E-2</v>
      </c>
      <c r="AC197" s="1">
        <f t="shared" si="60"/>
        <v>5.0599999999999978E-2</v>
      </c>
      <c r="AD197" s="1">
        <f t="shared" si="60"/>
        <v>5.0599999999999978E-2</v>
      </c>
      <c r="AE197" s="1">
        <f t="shared" si="60"/>
        <v>5.0599999999999978E-2</v>
      </c>
      <c r="AF197" s="1">
        <f t="shared" si="60"/>
        <v>5.0599999999999978E-2</v>
      </c>
      <c r="AG197" s="1">
        <f t="shared" si="60"/>
        <v>5.0599999999999978E-2</v>
      </c>
      <c r="AH197" s="1">
        <f t="shared" si="60"/>
        <v>5.0599999999999978E-2</v>
      </c>
      <c r="AI197" s="1">
        <f t="shared" si="60"/>
        <v>5.0599999999999978E-2</v>
      </c>
      <c r="AJ197" s="1">
        <f t="shared" si="60"/>
        <v>5.0599999999999978E-2</v>
      </c>
      <c r="AK197" s="1">
        <f t="shared" si="60"/>
        <v>5.0599999999999978E-2</v>
      </c>
      <c r="AL197" s="1">
        <f t="shared" si="60"/>
        <v>5.0599999999999978E-2</v>
      </c>
      <c r="AM197" s="1">
        <f t="shared" si="60"/>
        <v>5.0599999999999978E-2</v>
      </c>
      <c r="AN197" s="1">
        <f t="shared" si="60"/>
        <v>5.0599999999999978E-2</v>
      </c>
      <c r="AO197" s="1">
        <f t="shared" si="60"/>
        <v>5.0599999999999978E-2</v>
      </c>
      <c r="AP197" s="1">
        <f t="shared" si="60"/>
        <v>5.0599999999999978E-2</v>
      </c>
      <c r="AQ197" s="1">
        <f t="shared" si="60"/>
        <v>5.0599999999999978E-2</v>
      </c>
      <c r="AR197" s="1">
        <f t="shared" si="60"/>
        <v>5.0599999999999978E-2</v>
      </c>
      <c r="AS197" s="1">
        <f t="shared" si="60"/>
        <v>5.0599999999999978E-2</v>
      </c>
      <c r="AT197" s="1">
        <f t="shared" si="60"/>
        <v>5.0599999999999978E-2</v>
      </c>
      <c r="AU197" s="1">
        <f t="shared" si="60"/>
        <v>5.0599999999999978E-2</v>
      </c>
      <c r="AV197" s="1">
        <f t="shared" si="60"/>
        <v>5.0599999999999978E-2</v>
      </c>
      <c r="AW197" s="1">
        <f t="shared" si="60"/>
        <v>5.0599999999999978E-2</v>
      </c>
    </row>
    <row r="198" spans="1:49">
      <c r="A198" s="21" t="s">
        <v>254</v>
      </c>
      <c r="B198" s="24">
        <f t="shared" ref="B198:AW198" si="61">B196*((1+B197)^B195)</f>
        <v>3.4350646224686523</v>
      </c>
      <c r="C198" s="1">
        <f t="shared" si="61"/>
        <v>3.4350646224686523</v>
      </c>
      <c r="D198" s="1">
        <f t="shared" si="61"/>
        <v>3.4350646224686523</v>
      </c>
      <c r="E198" s="1">
        <f t="shared" si="61"/>
        <v>3.4350646224686523</v>
      </c>
      <c r="F198" s="1">
        <f t="shared" si="61"/>
        <v>3.4350646224686523</v>
      </c>
      <c r="G198" s="1">
        <f t="shared" si="61"/>
        <v>3.4350646224686523</v>
      </c>
      <c r="H198" s="1">
        <f t="shared" si="61"/>
        <v>3.4350646224686523</v>
      </c>
      <c r="I198" s="1">
        <f t="shared" si="61"/>
        <v>3.4350646224686523</v>
      </c>
      <c r="J198" s="1">
        <f t="shared" si="61"/>
        <v>3.4350646224686523</v>
      </c>
      <c r="K198" s="1">
        <f t="shared" si="61"/>
        <v>3.4350646224686523</v>
      </c>
      <c r="L198" s="1">
        <f t="shared" si="61"/>
        <v>3.4350646224686523</v>
      </c>
      <c r="M198" s="1">
        <f t="shared" si="61"/>
        <v>3.4350646224686523</v>
      </c>
      <c r="N198" s="1">
        <f t="shared" si="61"/>
        <v>3.4350646224686523</v>
      </c>
      <c r="O198" s="1">
        <f t="shared" si="61"/>
        <v>3.4350646224686523</v>
      </c>
      <c r="P198" s="1">
        <f t="shared" si="61"/>
        <v>3.4350646224686523</v>
      </c>
      <c r="Q198" s="1">
        <f t="shared" si="61"/>
        <v>3.4350646224686523</v>
      </c>
      <c r="R198" s="1">
        <f t="shared" si="61"/>
        <v>3.4350646224686523</v>
      </c>
      <c r="S198" s="1">
        <f t="shared" si="61"/>
        <v>3.4350646224686523</v>
      </c>
      <c r="T198" s="1">
        <f t="shared" si="61"/>
        <v>3.4350646224686523</v>
      </c>
      <c r="U198" s="1">
        <f t="shared" si="61"/>
        <v>3.4350646224686523</v>
      </c>
      <c r="V198" s="1">
        <f t="shared" si="61"/>
        <v>3.4350646224686523</v>
      </c>
      <c r="W198" s="1">
        <f t="shared" si="61"/>
        <v>3.4350646224686523</v>
      </c>
      <c r="X198" s="1">
        <f t="shared" si="61"/>
        <v>3.4350646224686523</v>
      </c>
      <c r="Y198" s="1">
        <f t="shared" si="61"/>
        <v>3.4350646224686523</v>
      </c>
      <c r="Z198" s="1">
        <f t="shared" si="61"/>
        <v>3.4350646224686523</v>
      </c>
      <c r="AA198" s="1">
        <f t="shared" si="61"/>
        <v>3.4350646224686523</v>
      </c>
      <c r="AB198" s="1">
        <f t="shared" si="61"/>
        <v>3.4350646224686523</v>
      </c>
      <c r="AC198" s="1">
        <f t="shared" si="61"/>
        <v>3.4350646224686523</v>
      </c>
      <c r="AD198" s="1">
        <f t="shared" si="61"/>
        <v>3.4350646224686523</v>
      </c>
      <c r="AE198" s="1">
        <f t="shared" si="61"/>
        <v>3.4350646224686523</v>
      </c>
      <c r="AF198" s="1">
        <f t="shared" si="61"/>
        <v>3.4350646224686523</v>
      </c>
      <c r="AG198" s="1">
        <f t="shared" si="61"/>
        <v>3.4350646224686523</v>
      </c>
      <c r="AH198" s="1">
        <f t="shared" si="61"/>
        <v>3.4350646224686523</v>
      </c>
      <c r="AI198" s="1">
        <f t="shared" si="61"/>
        <v>3.4350646224686523</v>
      </c>
      <c r="AJ198" s="1">
        <f t="shared" si="61"/>
        <v>3.4350646224686523</v>
      </c>
      <c r="AK198" s="1">
        <f t="shared" si="61"/>
        <v>3.4350646224686523</v>
      </c>
      <c r="AL198" s="1">
        <f t="shared" si="61"/>
        <v>3.4350646224686523</v>
      </c>
      <c r="AM198" s="1">
        <f t="shared" si="61"/>
        <v>3.4350646224686523</v>
      </c>
      <c r="AN198" s="1">
        <f t="shared" si="61"/>
        <v>3.4350646224686523</v>
      </c>
      <c r="AO198" s="1">
        <f t="shared" si="61"/>
        <v>3.4350646224686523</v>
      </c>
      <c r="AP198" s="1">
        <f t="shared" si="61"/>
        <v>3.4350646224686523</v>
      </c>
      <c r="AQ198" s="1">
        <f t="shared" si="61"/>
        <v>3.4350646224686523</v>
      </c>
      <c r="AR198" s="1">
        <f t="shared" si="61"/>
        <v>3.4350646224686523</v>
      </c>
      <c r="AS198" s="1">
        <f t="shared" si="61"/>
        <v>3.4350646224686523</v>
      </c>
      <c r="AT198" s="1">
        <f t="shared" si="61"/>
        <v>3.4350646224686523</v>
      </c>
      <c r="AU198" s="1">
        <f t="shared" si="61"/>
        <v>3.4350646224686523</v>
      </c>
      <c r="AV198" s="1">
        <f t="shared" si="61"/>
        <v>3.4350646224686523</v>
      </c>
      <c r="AW198" s="1">
        <f t="shared" si="61"/>
        <v>3.4350646224686523</v>
      </c>
    </row>
    <row r="199" spans="1:49">
      <c r="A199" s="21" t="s">
        <v>258</v>
      </c>
      <c r="B199" s="24">
        <f t="shared" ref="B199:AW199" si="62">B198</f>
        <v>3.4350646224686523</v>
      </c>
      <c r="C199" s="1">
        <f t="shared" si="62"/>
        <v>3.4350646224686523</v>
      </c>
      <c r="D199" s="1">
        <f t="shared" si="62"/>
        <v>3.4350646224686523</v>
      </c>
      <c r="E199" s="1">
        <f t="shared" si="62"/>
        <v>3.4350646224686523</v>
      </c>
      <c r="F199" s="1">
        <f t="shared" si="62"/>
        <v>3.4350646224686523</v>
      </c>
      <c r="G199" s="1">
        <f t="shared" si="62"/>
        <v>3.4350646224686523</v>
      </c>
      <c r="H199" s="1">
        <f t="shared" si="62"/>
        <v>3.4350646224686523</v>
      </c>
      <c r="I199" s="1">
        <f t="shared" si="62"/>
        <v>3.4350646224686523</v>
      </c>
      <c r="J199" s="1">
        <f t="shared" si="62"/>
        <v>3.4350646224686523</v>
      </c>
      <c r="K199" s="1">
        <f t="shared" si="62"/>
        <v>3.4350646224686523</v>
      </c>
      <c r="L199" s="1">
        <f t="shared" si="62"/>
        <v>3.4350646224686523</v>
      </c>
      <c r="M199" s="1">
        <f t="shared" si="62"/>
        <v>3.4350646224686523</v>
      </c>
      <c r="N199" s="1">
        <f t="shared" si="62"/>
        <v>3.4350646224686523</v>
      </c>
      <c r="O199" s="1">
        <f t="shared" si="62"/>
        <v>3.4350646224686523</v>
      </c>
      <c r="P199" s="1">
        <f t="shared" si="62"/>
        <v>3.4350646224686523</v>
      </c>
      <c r="Q199" s="1">
        <f t="shared" si="62"/>
        <v>3.4350646224686523</v>
      </c>
      <c r="R199" s="1">
        <f t="shared" si="62"/>
        <v>3.4350646224686523</v>
      </c>
      <c r="S199" s="1">
        <f t="shared" si="62"/>
        <v>3.4350646224686523</v>
      </c>
      <c r="T199" s="1">
        <f t="shared" si="62"/>
        <v>3.4350646224686523</v>
      </c>
      <c r="U199" s="1">
        <f t="shared" si="62"/>
        <v>3.4350646224686523</v>
      </c>
      <c r="V199" s="1">
        <f t="shared" si="62"/>
        <v>3.4350646224686523</v>
      </c>
      <c r="W199" s="1">
        <f t="shared" si="62"/>
        <v>3.4350646224686523</v>
      </c>
      <c r="X199" s="1">
        <f t="shared" si="62"/>
        <v>3.4350646224686523</v>
      </c>
      <c r="Y199" s="1">
        <f t="shared" si="62"/>
        <v>3.4350646224686523</v>
      </c>
      <c r="Z199" s="1">
        <f t="shared" si="62"/>
        <v>3.4350646224686523</v>
      </c>
      <c r="AA199" s="1">
        <f t="shared" si="62"/>
        <v>3.4350646224686523</v>
      </c>
      <c r="AB199" s="1">
        <f t="shared" si="62"/>
        <v>3.4350646224686523</v>
      </c>
      <c r="AC199" s="1">
        <f t="shared" si="62"/>
        <v>3.4350646224686523</v>
      </c>
      <c r="AD199" s="1">
        <f t="shared" si="62"/>
        <v>3.4350646224686523</v>
      </c>
      <c r="AE199" s="1">
        <f t="shared" si="62"/>
        <v>3.4350646224686523</v>
      </c>
      <c r="AF199" s="1">
        <f t="shared" si="62"/>
        <v>3.4350646224686523</v>
      </c>
      <c r="AG199" s="1">
        <f t="shared" si="62"/>
        <v>3.4350646224686523</v>
      </c>
      <c r="AH199" s="1">
        <f t="shared" si="62"/>
        <v>3.4350646224686523</v>
      </c>
      <c r="AI199" s="1">
        <f t="shared" si="62"/>
        <v>3.4350646224686523</v>
      </c>
      <c r="AJ199" s="1">
        <f t="shared" si="62"/>
        <v>3.4350646224686523</v>
      </c>
      <c r="AK199" s="1">
        <f t="shared" si="62"/>
        <v>3.4350646224686523</v>
      </c>
      <c r="AL199" s="1">
        <f t="shared" si="62"/>
        <v>3.4350646224686523</v>
      </c>
      <c r="AM199" s="1">
        <f t="shared" si="62"/>
        <v>3.4350646224686523</v>
      </c>
      <c r="AN199" s="1">
        <f t="shared" si="62"/>
        <v>3.4350646224686523</v>
      </c>
      <c r="AO199" s="1">
        <f t="shared" si="62"/>
        <v>3.4350646224686523</v>
      </c>
      <c r="AP199" s="1">
        <f t="shared" si="62"/>
        <v>3.4350646224686523</v>
      </c>
      <c r="AQ199" s="1">
        <f t="shared" si="62"/>
        <v>3.4350646224686523</v>
      </c>
      <c r="AR199" s="1">
        <f t="shared" si="62"/>
        <v>3.4350646224686523</v>
      </c>
      <c r="AS199" s="1">
        <f t="shared" si="62"/>
        <v>3.4350646224686523</v>
      </c>
      <c r="AT199" s="1">
        <f t="shared" si="62"/>
        <v>3.4350646224686523</v>
      </c>
      <c r="AU199" s="1">
        <f t="shared" si="62"/>
        <v>3.4350646224686523</v>
      </c>
      <c r="AV199" s="1">
        <f t="shared" si="62"/>
        <v>3.4350646224686523</v>
      </c>
      <c r="AW199" s="1">
        <f t="shared" si="62"/>
        <v>3.4350646224686523</v>
      </c>
    </row>
    <row r="200" spans="1:49">
      <c r="A200" s="21" t="s">
        <v>253</v>
      </c>
      <c r="B200" s="24">
        <f t="shared" ref="B200:AW200" si="63">1/(1-B193)</f>
        <v>1</v>
      </c>
      <c r="C200" s="1">
        <f t="shared" si="63"/>
        <v>1.6735294117647062</v>
      </c>
      <c r="D200" s="1">
        <f t="shared" si="63"/>
        <v>1.9620689655172419</v>
      </c>
      <c r="E200" s="1">
        <f t="shared" si="63"/>
        <v>2.4091794394106194</v>
      </c>
      <c r="F200" s="1">
        <f t="shared" si="63"/>
        <v>2.8370562425209425</v>
      </c>
      <c r="G200" s="1">
        <f t="shared" si="63"/>
        <v>2.9947368421052638</v>
      </c>
      <c r="H200" s="1">
        <f t="shared" si="63"/>
        <v>2.1471698113207554</v>
      </c>
      <c r="I200" s="1">
        <f t="shared" si="63"/>
        <v>4.2148148148148152</v>
      </c>
      <c r="J200" s="1">
        <f t="shared" si="63"/>
        <v>1</v>
      </c>
      <c r="K200" s="1">
        <f t="shared" si="63"/>
        <v>1.6735294117647062</v>
      </c>
      <c r="L200" s="1">
        <f t="shared" si="63"/>
        <v>1.9620689655172419</v>
      </c>
      <c r="M200" s="1">
        <f t="shared" si="63"/>
        <v>2.4091794394106194</v>
      </c>
      <c r="N200" s="1">
        <f t="shared" si="63"/>
        <v>2.8370562425209425</v>
      </c>
      <c r="O200" s="1">
        <f t="shared" si="63"/>
        <v>2.9947368421052638</v>
      </c>
      <c r="P200" s="1">
        <f t="shared" si="63"/>
        <v>2.1471698113207554</v>
      </c>
      <c r="Q200" s="1">
        <f t="shared" si="63"/>
        <v>4.2148148148148152</v>
      </c>
      <c r="R200" s="1">
        <f t="shared" si="63"/>
        <v>1</v>
      </c>
      <c r="S200" s="1">
        <f t="shared" si="63"/>
        <v>1.6735294117647062</v>
      </c>
      <c r="T200" s="1">
        <f t="shared" si="63"/>
        <v>1.9620689655172419</v>
      </c>
      <c r="U200" s="1">
        <f t="shared" si="63"/>
        <v>2.4091794394106194</v>
      </c>
      <c r="V200" s="1">
        <f t="shared" si="63"/>
        <v>2.8370562425209425</v>
      </c>
      <c r="W200" s="1">
        <f t="shared" si="63"/>
        <v>2.9947368421052638</v>
      </c>
      <c r="X200" s="1">
        <f t="shared" si="63"/>
        <v>2.1471698113207554</v>
      </c>
      <c r="Y200" s="1">
        <f t="shared" si="63"/>
        <v>4.2148148148148152</v>
      </c>
      <c r="Z200" s="1">
        <f t="shared" si="63"/>
        <v>1</v>
      </c>
      <c r="AA200" s="1">
        <f t="shared" si="63"/>
        <v>1.6735294117647062</v>
      </c>
      <c r="AB200" s="1">
        <f t="shared" si="63"/>
        <v>1.9620689655172419</v>
      </c>
      <c r="AC200" s="1">
        <f t="shared" si="63"/>
        <v>2.4091794394106194</v>
      </c>
      <c r="AD200" s="1">
        <f t="shared" si="63"/>
        <v>2.8370562425209425</v>
      </c>
      <c r="AE200" s="1">
        <f t="shared" si="63"/>
        <v>2.9947368421052638</v>
      </c>
      <c r="AF200" s="1">
        <f t="shared" si="63"/>
        <v>2.1471698113207554</v>
      </c>
      <c r="AG200" s="1">
        <f t="shared" si="63"/>
        <v>4.2148148148148152</v>
      </c>
      <c r="AH200" s="1">
        <f t="shared" si="63"/>
        <v>1</v>
      </c>
      <c r="AI200" s="1">
        <f t="shared" si="63"/>
        <v>1.6735294117647062</v>
      </c>
      <c r="AJ200" s="1">
        <f t="shared" si="63"/>
        <v>1.9620689655172419</v>
      </c>
      <c r="AK200" s="1">
        <f t="shared" si="63"/>
        <v>2.4091794394106194</v>
      </c>
      <c r="AL200" s="1">
        <f t="shared" si="63"/>
        <v>2.8370562425209425</v>
      </c>
      <c r="AM200" s="1">
        <f t="shared" si="63"/>
        <v>2.9947368421052638</v>
      </c>
      <c r="AN200" s="1">
        <f t="shared" si="63"/>
        <v>2.1471698113207554</v>
      </c>
      <c r="AO200" s="1">
        <f t="shared" si="63"/>
        <v>4.2148148148148152</v>
      </c>
      <c r="AP200" s="1">
        <f t="shared" si="63"/>
        <v>1</v>
      </c>
      <c r="AQ200" s="1">
        <f t="shared" si="63"/>
        <v>1.6735294117647062</v>
      </c>
      <c r="AR200" s="1">
        <f t="shared" si="63"/>
        <v>1.9620689655172419</v>
      </c>
      <c r="AS200" s="1">
        <f t="shared" si="63"/>
        <v>2.4091794394106194</v>
      </c>
      <c r="AT200" s="1">
        <f t="shared" si="63"/>
        <v>2.8370562425209425</v>
      </c>
      <c r="AU200" s="1">
        <f t="shared" si="63"/>
        <v>2.9947368421052638</v>
      </c>
      <c r="AV200" s="1">
        <f t="shared" si="63"/>
        <v>2.1471698113207554</v>
      </c>
      <c r="AW200" s="1">
        <f t="shared" si="63"/>
        <v>4.2148148148148152</v>
      </c>
    </row>
    <row r="201" spans="1:49">
      <c r="A201" s="21" t="s">
        <v>11</v>
      </c>
      <c r="B201" s="24">
        <f t="shared" ref="B201:AW201" si="64">((1+$B$3)*(1+$B$4))-1</f>
        <v>5.0599999999999978E-2</v>
      </c>
      <c r="C201" s="1">
        <f t="shared" si="64"/>
        <v>5.0599999999999978E-2</v>
      </c>
      <c r="D201" s="1">
        <f t="shared" si="64"/>
        <v>5.0599999999999978E-2</v>
      </c>
      <c r="E201" s="1">
        <f t="shared" si="64"/>
        <v>5.0599999999999978E-2</v>
      </c>
      <c r="F201" s="1">
        <f t="shared" si="64"/>
        <v>5.0599999999999978E-2</v>
      </c>
      <c r="G201" s="1">
        <f t="shared" si="64"/>
        <v>5.0599999999999978E-2</v>
      </c>
      <c r="H201" s="1">
        <f t="shared" si="64"/>
        <v>5.0599999999999978E-2</v>
      </c>
      <c r="I201" s="1">
        <f t="shared" si="64"/>
        <v>5.0599999999999978E-2</v>
      </c>
      <c r="J201" s="1">
        <f t="shared" si="64"/>
        <v>5.0599999999999978E-2</v>
      </c>
      <c r="K201" s="1">
        <f t="shared" si="64"/>
        <v>5.0599999999999978E-2</v>
      </c>
      <c r="L201" s="1">
        <f t="shared" si="64"/>
        <v>5.0599999999999978E-2</v>
      </c>
      <c r="M201" s="1">
        <f t="shared" si="64"/>
        <v>5.0599999999999978E-2</v>
      </c>
      <c r="N201" s="1">
        <f t="shared" si="64"/>
        <v>5.0599999999999978E-2</v>
      </c>
      <c r="O201" s="1">
        <f t="shared" si="64"/>
        <v>5.0599999999999978E-2</v>
      </c>
      <c r="P201" s="1">
        <f t="shared" si="64"/>
        <v>5.0599999999999978E-2</v>
      </c>
      <c r="Q201" s="1">
        <f t="shared" si="64"/>
        <v>5.0599999999999978E-2</v>
      </c>
      <c r="R201" s="1">
        <f t="shared" si="64"/>
        <v>5.0599999999999978E-2</v>
      </c>
      <c r="S201" s="1">
        <f t="shared" si="64"/>
        <v>5.0599999999999978E-2</v>
      </c>
      <c r="T201" s="1">
        <f t="shared" si="64"/>
        <v>5.0599999999999978E-2</v>
      </c>
      <c r="U201" s="1">
        <f t="shared" si="64"/>
        <v>5.0599999999999978E-2</v>
      </c>
      <c r="V201" s="1">
        <f t="shared" si="64"/>
        <v>5.0599999999999978E-2</v>
      </c>
      <c r="W201" s="1">
        <f t="shared" si="64"/>
        <v>5.0599999999999978E-2</v>
      </c>
      <c r="X201" s="1">
        <f t="shared" si="64"/>
        <v>5.0599999999999978E-2</v>
      </c>
      <c r="Y201" s="1">
        <f t="shared" si="64"/>
        <v>5.0599999999999978E-2</v>
      </c>
      <c r="Z201" s="1">
        <f t="shared" si="64"/>
        <v>5.0599999999999978E-2</v>
      </c>
      <c r="AA201" s="1">
        <f t="shared" si="64"/>
        <v>5.0599999999999978E-2</v>
      </c>
      <c r="AB201" s="1">
        <f t="shared" si="64"/>
        <v>5.0599999999999978E-2</v>
      </c>
      <c r="AC201" s="1">
        <f t="shared" si="64"/>
        <v>5.0599999999999978E-2</v>
      </c>
      <c r="AD201" s="1">
        <f t="shared" si="64"/>
        <v>5.0599999999999978E-2</v>
      </c>
      <c r="AE201" s="1">
        <f t="shared" si="64"/>
        <v>5.0599999999999978E-2</v>
      </c>
      <c r="AF201" s="1">
        <f t="shared" si="64"/>
        <v>5.0599999999999978E-2</v>
      </c>
      <c r="AG201" s="1">
        <f t="shared" si="64"/>
        <v>5.0599999999999978E-2</v>
      </c>
      <c r="AH201" s="1">
        <f t="shared" si="64"/>
        <v>5.0599999999999978E-2</v>
      </c>
      <c r="AI201" s="1">
        <f t="shared" si="64"/>
        <v>5.0599999999999978E-2</v>
      </c>
      <c r="AJ201" s="1">
        <f t="shared" si="64"/>
        <v>5.0599999999999978E-2</v>
      </c>
      <c r="AK201" s="1">
        <f t="shared" si="64"/>
        <v>5.0599999999999978E-2</v>
      </c>
      <c r="AL201" s="1">
        <f t="shared" si="64"/>
        <v>5.0599999999999978E-2</v>
      </c>
      <c r="AM201" s="1">
        <f t="shared" si="64"/>
        <v>5.0599999999999978E-2</v>
      </c>
      <c r="AN201" s="1">
        <f t="shared" si="64"/>
        <v>5.0599999999999978E-2</v>
      </c>
      <c r="AO201" s="1">
        <f t="shared" si="64"/>
        <v>5.0599999999999978E-2</v>
      </c>
      <c r="AP201" s="1">
        <f t="shared" si="64"/>
        <v>5.0599999999999978E-2</v>
      </c>
      <c r="AQ201" s="1">
        <f t="shared" si="64"/>
        <v>5.0599999999999978E-2</v>
      </c>
      <c r="AR201" s="1">
        <f t="shared" si="64"/>
        <v>5.0599999999999978E-2</v>
      </c>
      <c r="AS201" s="1">
        <f t="shared" si="64"/>
        <v>5.0599999999999978E-2</v>
      </c>
      <c r="AT201" s="1">
        <f t="shared" si="64"/>
        <v>5.0599999999999978E-2</v>
      </c>
      <c r="AU201" s="1">
        <f t="shared" si="64"/>
        <v>5.0599999999999978E-2</v>
      </c>
      <c r="AV201" s="1">
        <f t="shared" si="64"/>
        <v>5.0599999999999978E-2</v>
      </c>
      <c r="AW201" s="1">
        <f t="shared" si="64"/>
        <v>5.0599999999999978E-2</v>
      </c>
    </row>
    <row r="202" spans="1:49">
      <c r="A202" s="21" t="s">
        <v>255</v>
      </c>
      <c r="B202" s="24">
        <f t="shared" ref="B202:AW202" si="65">B200*((1+B201)^(B195))</f>
        <v>3.4350646224686523</v>
      </c>
      <c r="C202" s="1">
        <f t="shared" si="65"/>
        <v>5.7486816770137157</v>
      </c>
      <c r="D202" s="1">
        <f t="shared" si="65"/>
        <v>6.7398336902919436</v>
      </c>
      <c r="E202" s="1">
        <f t="shared" si="65"/>
        <v>8.275687061498278</v>
      </c>
      <c r="F202" s="1">
        <f t="shared" si="65"/>
        <v>9.7454715306375341</v>
      </c>
      <c r="G202" s="1">
        <f t="shared" si="65"/>
        <v>10.287114579919281</v>
      </c>
      <c r="H202" s="1">
        <f t="shared" si="65"/>
        <v>7.3756670573006176</v>
      </c>
      <c r="I202" s="1">
        <f t="shared" si="65"/>
        <v>14.478161260627136</v>
      </c>
      <c r="J202" s="1">
        <f t="shared" si="65"/>
        <v>3.4350646224686523</v>
      </c>
      <c r="K202" s="1">
        <f t="shared" si="65"/>
        <v>5.7486816770137157</v>
      </c>
      <c r="L202" s="1">
        <f t="shared" si="65"/>
        <v>6.7398336902919436</v>
      </c>
      <c r="M202" s="1">
        <f t="shared" si="65"/>
        <v>8.275687061498278</v>
      </c>
      <c r="N202" s="1">
        <f t="shared" si="65"/>
        <v>9.7454715306375341</v>
      </c>
      <c r="O202" s="1">
        <f t="shared" si="65"/>
        <v>10.287114579919281</v>
      </c>
      <c r="P202" s="1">
        <f t="shared" si="65"/>
        <v>7.3756670573006176</v>
      </c>
      <c r="Q202" s="1">
        <f t="shared" si="65"/>
        <v>14.478161260627136</v>
      </c>
      <c r="R202" s="1">
        <f t="shared" si="65"/>
        <v>3.4350646224686523</v>
      </c>
      <c r="S202" s="1">
        <f t="shared" si="65"/>
        <v>5.7486816770137157</v>
      </c>
      <c r="T202" s="1">
        <f t="shared" si="65"/>
        <v>6.7398336902919436</v>
      </c>
      <c r="U202" s="1">
        <f t="shared" si="65"/>
        <v>8.275687061498278</v>
      </c>
      <c r="V202" s="1">
        <f t="shared" si="65"/>
        <v>9.7454715306375341</v>
      </c>
      <c r="W202" s="1">
        <f t="shared" si="65"/>
        <v>10.287114579919281</v>
      </c>
      <c r="X202" s="1">
        <f t="shared" si="65"/>
        <v>7.3756670573006176</v>
      </c>
      <c r="Y202" s="1">
        <f t="shared" si="65"/>
        <v>14.478161260627136</v>
      </c>
      <c r="Z202" s="1">
        <f t="shared" si="65"/>
        <v>3.4350646224686523</v>
      </c>
      <c r="AA202" s="1">
        <f t="shared" si="65"/>
        <v>5.7486816770137157</v>
      </c>
      <c r="AB202" s="1">
        <f t="shared" si="65"/>
        <v>6.7398336902919436</v>
      </c>
      <c r="AC202" s="1">
        <f t="shared" si="65"/>
        <v>8.275687061498278</v>
      </c>
      <c r="AD202" s="1">
        <f t="shared" si="65"/>
        <v>9.7454715306375341</v>
      </c>
      <c r="AE202" s="1">
        <f t="shared" si="65"/>
        <v>10.287114579919281</v>
      </c>
      <c r="AF202" s="1">
        <f t="shared" si="65"/>
        <v>7.3756670573006176</v>
      </c>
      <c r="AG202" s="1">
        <f t="shared" si="65"/>
        <v>14.478161260627136</v>
      </c>
      <c r="AH202" s="1">
        <f t="shared" si="65"/>
        <v>3.4350646224686523</v>
      </c>
      <c r="AI202" s="1">
        <f t="shared" si="65"/>
        <v>5.7486816770137157</v>
      </c>
      <c r="AJ202" s="1">
        <f t="shared" si="65"/>
        <v>6.7398336902919436</v>
      </c>
      <c r="AK202" s="1">
        <f t="shared" si="65"/>
        <v>8.275687061498278</v>
      </c>
      <c r="AL202" s="1">
        <f t="shared" si="65"/>
        <v>9.7454715306375341</v>
      </c>
      <c r="AM202" s="1">
        <f t="shared" si="65"/>
        <v>10.287114579919281</v>
      </c>
      <c r="AN202" s="1">
        <f t="shared" si="65"/>
        <v>7.3756670573006176</v>
      </c>
      <c r="AO202" s="1">
        <f t="shared" si="65"/>
        <v>14.478161260627136</v>
      </c>
      <c r="AP202" s="1">
        <f t="shared" si="65"/>
        <v>3.4350646224686523</v>
      </c>
      <c r="AQ202" s="1">
        <f t="shared" si="65"/>
        <v>5.7486816770137157</v>
      </c>
      <c r="AR202" s="1">
        <f t="shared" si="65"/>
        <v>6.7398336902919436</v>
      </c>
      <c r="AS202" s="1">
        <f t="shared" si="65"/>
        <v>8.275687061498278</v>
      </c>
      <c r="AT202" s="1">
        <f t="shared" si="65"/>
        <v>9.7454715306375341</v>
      </c>
      <c r="AU202" s="1">
        <f t="shared" si="65"/>
        <v>10.287114579919281</v>
      </c>
      <c r="AV202" s="1">
        <f t="shared" si="65"/>
        <v>7.3756670573006176</v>
      </c>
      <c r="AW202" s="1">
        <f t="shared" si="65"/>
        <v>14.478161260627136</v>
      </c>
    </row>
    <row r="203" spans="1:49">
      <c r="A203" s="21" t="s">
        <v>259</v>
      </c>
      <c r="B203" s="24">
        <f t="shared" ref="B203:AW203" si="66">B202*(1-B194*(1-$B$12))</f>
        <v>3.4350646224686523</v>
      </c>
      <c r="C203" s="1">
        <f t="shared" si="66"/>
        <v>5.7486816770137157</v>
      </c>
      <c r="D203" s="1">
        <f t="shared" si="66"/>
        <v>6.7398336902919436</v>
      </c>
      <c r="E203" s="1">
        <f t="shared" si="66"/>
        <v>8.275687061498278</v>
      </c>
      <c r="F203" s="1">
        <f t="shared" si="66"/>
        <v>9.7454715306375341</v>
      </c>
      <c r="G203" s="1">
        <f t="shared" si="66"/>
        <v>10.287114579919281</v>
      </c>
      <c r="H203" s="1">
        <f t="shared" si="66"/>
        <v>7.3756670573006176</v>
      </c>
      <c r="I203" s="1">
        <f t="shared" si="66"/>
        <v>14.478161260627136</v>
      </c>
      <c r="J203" s="1">
        <f t="shared" si="66"/>
        <v>2.9198049290983543</v>
      </c>
      <c r="K203" s="1">
        <f t="shared" si="66"/>
        <v>4.8863794254616586</v>
      </c>
      <c r="L203" s="1">
        <f t="shared" si="66"/>
        <v>5.7288586367481518</v>
      </c>
      <c r="M203" s="1">
        <f t="shared" si="66"/>
        <v>7.0343340022735363</v>
      </c>
      <c r="N203" s="1">
        <f t="shared" si="66"/>
        <v>8.2836508010419045</v>
      </c>
      <c r="O203" s="1">
        <f t="shared" si="66"/>
        <v>8.7440473929313889</v>
      </c>
      <c r="P203" s="1">
        <f t="shared" si="66"/>
        <v>6.2693169987055244</v>
      </c>
      <c r="Q203" s="1">
        <f t="shared" si="66"/>
        <v>12.306437071533065</v>
      </c>
      <c r="R203" s="1">
        <f t="shared" si="66"/>
        <v>2.4045452357280563</v>
      </c>
      <c r="S203" s="1">
        <f t="shared" si="66"/>
        <v>4.0240771739096006</v>
      </c>
      <c r="T203" s="1">
        <f t="shared" si="66"/>
        <v>4.71788358320436</v>
      </c>
      <c r="U203" s="1">
        <f t="shared" si="66"/>
        <v>5.7929809430487946</v>
      </c>
      <c r="V203" s="1">
        <f t="shared" si="66"/>
        <v>6.8218300714462732</v>
      </c>
      <c r="W203" s="1">
        <f t="shared" si="66"/>
        <v>7.2009802059434964</v>
      </c>
      <c r="X203" s="1">
        <f t="shared" si="66"/>
        <v>5.1629669401104321</v>
      </c>
      <c r="Y203" s="1">
        <f t="shared" si="66"/>
        <v>10.134712882438995</v>
      </c>
      <c r="Z203" s="1">
        <f t="shared" si="66"/>
        <v>1.8892855423577588</v>
      </c>
      <c r="AA203" s="1">
        <f t="shared" si="66"/>
        <v>3.161774922357544</v>
      </c>
      <c r="AB203" s="1">
        <f t="shared" si="66"/>
        <v>3.7069085296605691</v>
      </c>
      <c r="AC203" s="1">
        <f t="shared" si="66"/>
        <v>4.5516278838240529</v>
      </c>
      <c r="AD203" s="1">
        <f t="shared" si="66"/>
        <v>5.3600093418506445</v>
      </c>
      <c r="AE203" s="1">
        <f t="shared" si="66"/>
        <v>5.6579130189556048</v>
      </c>
      <c r="AF203" s="1">
        <f t="shared" si="66"/>
        <v>4.0566168815153398</v>
      </c>
      <c r="AG203" s="1">
        <f t="shared" si="66"/>
        <v>7.9629886933449257</v>
      </c>
      <c r="AH203" s="1">
        <f t="shared" si="66"/>
        <v>2.2757303123854822</v>
      </c>
      <c r="AI203" s="1">
        <f t="shared" si="66"/>
        <v>3.8085016110215864</v>
      </c>
      <c r="AJ203" s="1">
        <f t="shared" si="66"/>
        <v>4.4651398198184129</v>
      </c>
      <c r="AK203" s="1">
        <f t="shared" si="66"/>
        <v>5.482642678242609</v>
      </c>
      <c r="AL203" s="1">
        <f t="shared" si="66"/>
        <v>6.4563748890473658</v>
      </c>
      <c r="AM203" s="1">
        <f t="shared" si="66"/>
        <v>6.8152134091965237</v>
      </c>
      <c r="AN203" s="1">
        <f t="shared" si="66"/>
        <v>4.8863794254616586</v>
      </c>
      <c r="AO203" s="1">
        <f t="shared" si="66"/>
        <v>9.5917818351654773</v>
      </c>
      <c r="AP203" s="1">
        <f t="shared" si="66"/>
        <v>2.4045452357280563</v>
      </c>
      <c r="AQ203" s="1">
        <f t="shared" si="66"/>
        <v>4.0240771739096006</v>
      </c>
      <c r="AR203" s="1">
        <f t="shared" si="66"/>
        <v>4.71788358320436</v>
      </c>
      <c r="AS203" s="1">
        <f t="shared" si="66"/>
        <v>5.7929809430487946</v>
      </c>
      <c r="AT203" s="1">
        <f t="shared" si="66"/>
        <v>6.8218300714462732</v>
      </c>
      <c r="AU203" s="1">
        <f t="shared" si="66"/>
        <v>7.2009802059434964</v>
      </c>
      <c r="AV203" s="1">
        <f t="shared" si="66"/>
        <v>5.1629669401104321</v>
      </c>
      <c r="AW203" s="1">
        <f t="shared" si="66"/>
        <v>10.134712882438995</v>
      </c>
    </row>
    <row r="204" spans="1:49">
      <c r="A204" s="21" t="s">
        <v>256</v>
      </c>
      <c r="B204" s="24">
        <f t="shared" ref="B204:AW204" si="67">B203/((1+$B$4)^B195)</f>
        <v>2.0937779296542129</v>
      </c>
      <c r="C204" s="1">
        <f t="shared" si="67"/>
        <v>3.5039989469801389</v>
      </c>
      <c r="D204" s="1">
        <f t="shared" si="67"/>
        <v>4.1081366964594741</v>
      </c>
      <c r="E204" s="1">
        <f t="shared" si="67"/>
        <v>5.0442867388146633</v>
      </c>
      <c r="F204" s="1">
        <f t="shared" si="67"/>
        <v>5.9401657457780592</v>
      </c>
      <c r="G204" s="1">
        <f t="shared" si="67"/>
        <v>6.2703139051223538</v>
      </c>
      <c r="H204" s="1">
        <f t="shared" si="67"/>
        <v>4.495696762163198</v>
      </c>
      <c r="I204" s="1">
        <f t="shared" si="67"/>
        <v>8.8248862368388679</v>
      </c>
      <c r="J204" s="1">
        <f t="shared" si="67"/>
        <v>1.7797112402060808</v>
      </c>
      <c r="K204" s="1">
        <f t="shared" si="67"/>
        <v>2.9783991049331182</v>
      </c>
      <c r="L204" s="1">
        <f t="shared" si="67"/>
        <v>3.4919161919905526</v>
      </c>
      <c r="M204" s="1">
        <f t="shared" si="67"/>
        <v>4.2876437279924637</v>
      </c>
      <c r="N204" s="1">
        <f t="shared" si="67"/>
        <v>5.0491408839113507</v>
      </c>
      <c r="O204" s="1">
        <f t="shared" si="67"/>
        <v>5.3297668193540009</v>
      </c>
      <c r="P204" s="1">
        <f t="shared" si="67"/>
        <v>3.8213422478387176</v>
      </c>
      <c r="Q204" s="1">
        <f t="shared" si="67"/>
        <v>7.5011533013130371</v>
      </c>
      <c r="R204" s="1">
        <f t="shared" si="67"/>
        <v>1.4656445507579487</v>
      </c>
      <c r="S204" s="1">
        <f t="shared" si="67"/>
        <v>2.4527992628860971</v>
      </c>
      <c r="T204" s="1">
        <f t="shared" si="67"/>
        <v>2.8756956875216311</v>
      </c>
      <c r="U204" s="1">
        <f t="shared" si="67"/>
        <v>3.5310007171702642</v>
      </c>
      <c r="V204" s="1">
        <f t="shared" si="67"/>
        <v>4.1581160220446405</v>
      </c>
      <c r="W204" s="1">
        <f t="shared" si="67"/>
        <v>4.3892197335856471</v>
      </c>
      <c r="X204" s="1">
        <f t="shared" si="67"/>
        <v>3.1469877335142384</v>
      </c>
      <c r="Y204" s="1">
        <f t="shared" si="67"/>
        <v>6.1774203657872073</v>
      </c>
      <c r="Z204" s="1">
        <f t="shared" si="67"/>
        <v>1.1515778613098171</v>
      </c>
      <c r="AA204" s="1">
        <f t="shared" si="67"/>
        <v>1.9271994208390766</v>
      </c>
      <c r="AB204" s="1">
        <f t="shared" si="67"/>
        <v>2.2594751830527104</v>
      </c>
      <c r="AC204" s="1">
        <f t="shared" si="67"/>
        <v>2.7743577063480647</v>
      </c>
      <c r="AD204" s="1">
        <f t="shared" si="67"/>
        <v>3.2670911601779329</v>
      </c>
      <c r="AE204" s="1">
        <f t="shared" si="67"/>
        <v>3.4486726478172947</v>
      </c>
      <c r="AF204" s="1">
        <f t="shared" si="67"/>
        <v>2.4726332191897589</v>
      </c>
      <c r="AG204" s="1">
        <f t="shared" si="67"/>
        <v>4.8536874302613784</v>
      </c>
      <c r="AH204" s="1">
        <f t="shared" si="67"/>
        <v>1.387127878395916</v>
      </c>
      <c r="AI204" s="1">
        <f t="shared" si="67"/>
        <v>2.3213993023743416</v>
      </c>
      <c r="AJ204" s="1">
        <f t="shared" si="67"/>
        <v>2.7216405614044015</v>
      </c>
      <c r="AK204" s="1">
        <f t="shared" si="67"/>
        <v>3.3418399644647141</v>
      </c>
      <c r="AL204" s="1">
        <f t="shared" si="67"/>
        <v>3.9353598065779636</v>
      </c>
      <c r="AM204" s="1">
        <f t="shared" si="67"/>
        <v>4.1540829621435593</v>
      </c>
      <c r="AN204" s="1">
        <f t="shared" si="67"/>
        <v>2.9783991049331182</v>
      </c>
      <c r="AO204" s="1">
        <f t="shared" si="67"/>
        <v>5.8464871319057501</v>
      </c>
      <c r="AP204" s="1">
        <f t="shared" si="67"/>
        <v>1.4656445507579487</v>
      </c>
      <c r="AQ204" s="1">
        <f t="shared" si="67"/>
        <v>2.4527992628860971</v>
      </c>
      <c r="AR204" s="1">
        <f t="shared" si="67"/>
        <v>2.8756956875216311</v>
      </c>
      <c r="AS204" s="1">
        <f t="shared" si="67"/>
        <v>3.5310007171702642</v>
      </c>
      <c r="AT204" s="1">
        <f t="shared" si="67"/>
        <v>4.1581160220446405</v>
      </c>
      <c r="AU204" s="1">
        <f t="shared" si="67"/>
        <v>4.3892197335856471</v>
      </c>
      <c r="AV204" s="1">
        <f t="shared" si="67"/>
        <v>3.1469877335142384</v>
      </c>
      <c r="AW204" s="1">
        <f t="shared" si="67"/>
        <v>6.1774203657872073</v>
      </c>
    </row>
    <row r="205" spans="1:49">
      <c r="A205" s="21" t="s">
        <v>12</v>
      </c>
      <c r="B205" s="24">
        <f t="shared" ref="B205:AW205" si="68">B204^(1/B195)-1</f>
        <v>3.0000000000000027E-2</v>
      </c>
      <c r="C205" s="1">
        <f t="shared" si="68"/>
        <v>5.1435312386614918E-2</v>
      </c>
      <c r="D205" s="1">
        <f t="shared" si="68"/>
        <v>5.8146489448285932E-2</v>
      </c>
      <c r="E205" s="1">
        <f t="shared" si="68"/>
        <v>6.6871197656918735E-2</v>
      </c>
      <c r="F205" s="1">
        <f t="shared" si="68"/>
        <v>7.387057508195638E-2</v>
      </c>
      <c r="G205" s="1">
        <f t="shared" si="68"/>
        <v>7.6196490137620421E-2</v>
      </c>
      <c r="H205" s="1">
        <f t="shared" si="68"/>
        <v>6.1969100229276597E-2</v>
      </c>
      <c r="I205" s="1">
        <f t="shared" si="68"/>
        <v>9.1009078923151909E-2</v>
      </c>
      <c r="J205" s="1">
        <f t="shared" si="68"/>
        <v>2.3325936840415951E-2</v>
      </c>
      <c r="K205" s="1">
        <f t="shared" si="68"/>
        <v>4.462235541274584E-2</v>
      </c>
      <c r="L205" s="1">
        <f t="shared" si="68"/>
        <v>5.1290046241810217E-2</v>
      </c>
      <c r="M205" s="1">
        <f t="shared" si="68"/>
        <v>5.9958221194488459E-2</v>
      </c>
      <c r="N205" s="1">
        <f t="shared" si="68"/>
        <v>6.6912244942815002E-2</v>
      </c>
      <c r="O205" s="1">
        <f t="shared" si="68"/>
        <v>6.9223088829561075E-2</v>
      </c>
      <c r="P205" s="1">
        <f t="shared" si="68"/>
        <v>5.5087887755046472E-2</v>
      </c>
      <c r="Q205" s="1">
        <f t="shared" si="68"/>
        <v>8.3939696883916115E-2</v>
      </c>
      <c r="R205" s="1">
        <f t="shared" si="68"/>
        <v>1.5409322382305968E-2</v>
      </c>
      <c r="S205" s="1">
        <f t="shared" si="68"/>
        <v>3.6540988426525089E-2</v>
      </c>
      <c r="T205" s="1">
        <f t="shared" si="68"/>
        <v>4.3157096924174798E-2</v>
      </c>
      <c r="U205" s="1">
        <f t="shared" si="68"/>
        <v>5.1758213477680837E-2</v>
      </c>
      <c r="V205" s="1">
        <f t="shared" si="68"/>
        <v>5.8658439776957838E-2</v>
      </c>
      <c r="W205" s="1">
        <f t="shared" si="68"/>
        <v>6.0951406602774094E-2</v>
      </c>
      <c r="X205" s="1">
        <f t="shared" si="68"/>
        <v>4.6925557723064948E-2</v>
      </c>
      <c r="Y205" s="1">
        <f t="shared" si="68"/>
        <v>7.5554164604176188E-2</v>
      </c>
      <c r="Z205" s="1">
        <f t="shared" si="68"/>
        <v>5.6612870708745433E-3</v>
      </c>
      <c r="AA205" s="1">
        <f t="shared" si="68"/>
        <v>2.6590086918922617E-2</v>
      </c>
      <c r="AB205" s="1">
        <f t="shared" si="68"/>
        <v>3.3142680085525233E-2</v>
      </c>
      <c r="AC205" s="1">
        <f t="shared" si="68"/>
        <v>4.1661225023788884E-2</v>
      </c>
      <c r="AD205" s="1">
        <f t="shared" si="68"/>
        <v>4.8495208431515113E-2</v>
      </c>
      <c r="AE205" s="1">
        <f t="shared" si="68"/>
        <v>5.0766162536851622E-2</v>
      </c>
      <c r="AF205" s="1">
        <f t="shared" si="68"/>
        <v>3.6874963268031857E-2</v>
      </c>
      <c r="AG205" s="1">
        <f t="shared" si="68"/>
        <v>6.5228732539676093E-2</v>
      </c>
      <c r="AH205" s="1">
        <f t="shared" si="68"/>
        <v>1.3175454768722394E-2</v>
      </c>
      <c r="AI205" s="1">
        <f t="shared" si="68"/>
        <v>3.4260631832235378E-2</v>
      </c>
      <c r="AJ205" s="1">
        <f t="shared" si="68"/>
        <v>4.0862185105528415E-2</v>
      </c>
      <c r="AK205" s="1">
        <f t="shared" si="68"/>
        <v>4.9444379481262457E-2</v>
      </c>
      <c r="AL205" s="1">
        <f t="shared" si="68"/>
        <v>5.6329425506223885E-2</v>
      </c>
      <c r="AM205" s="1">
        <f t="shared" si="68"/>
        <v>5.861734787930728E-2</v>
      </c>
      <c r="AN205" s="1">
        <f t="shared" si="68"/>
        <v>4.462235541274584E-2</v>
      </c>
      <c r="AO205" s="1">
        <f t="shared" si="68"/>
        <v>7.3187980286183896E-2</v>
      </c>
      <c r="AP205" s="1">
        <f t="shared" si="68"/>
        <v>1.5409322382305968E-2</v>
      </c>
      <c r="AQ205" s="1">
        <f t="shared" si="68"/>
        <v>3.6540988426525089E-2</v>
      </c>
      <c r="AR205" s="1">
        <f t="shared" si="68"/>
        <v>4.3157096924174798E-2</v>
      </c>
      <c r="AS205" s="1">
        <f t="shared" si="68"/>
        <v>5.1758213477680837E-2</v>
      </c>
      <c r="AT205" s="1">
        <f t="shared" si="68"/>
        <v>5.8658439776957838E-2</v>
      </c>
      <c r="AU205" s="1">
        <f t="shared" si="68"/>
        <v>6.0951406602774094E-2</v>
      </c>
      <c r="AV205" s="1">
        <f t="shared" si="68"/>
        <v>4.6925557723064948E-2</v>
      </c>
      <c r="AW205" s="1">
        <f t="shared" si="68"/>
        <v>7.5554164604176188E-2</v>
      </c>
    </row>
    <row r="206" spans="1:49">
      <c r="A206" s="21" t="s">
        <v>5</v>
      </c>
      <c r="B206" s="24">
        <f t="shared" ref="B206:AW206" si="69">$B$3-B205</f>
        <v>-2.7755575615628914E-17</v>
      </c>
      <c r="C206" s="1">
        <f t="shared" si="69"/>
        <v>-2.1435312386614919E-2</v>
      </c>
      <c r="D206" s="1">
        <f t="shared" si="69"/>
        <v>-2.8146489448285933E-2</v>
      </c>
      <c r="E206" s="1">
        <f t="shared" si="69"/>
        <v>-3.6871197656918736E-2</v>
      </c>
      <c r="F206" s="1">
        <f t="shared" si="69"/>
        <v>-4.3870575081956381E-2</v>
      </c>
      <c r="G206" s="1">
        <f t="shared" si="69"/>
        <v>-4.6196490137620422E-2</v>
      </c>
      <c r="H206" s="1">
        <f t="shared" si="69"/>
        <v>-3.1969100229276598E-2</v>
      </c>
      <c r="I206" s="1">
        <f t="shared" si="69"/>
        <v>-6.100907892315191E-2</v>
      </c>
      <c r="J206" s="1">
        <f t="shared" si="69"/>
        <v>6.6740631595840483E-3</v>
      </c>
      <c r="K206" s="1">
        <f t="shared" si="69"/>
        <v>-1.4622355412745841E-2</v>
      </c>
      <c r="L206" s="1">
        <f t="shared" si="69"/>
        <v>-2.1290046241810218E-2</v>
      </c>
      <c r="M206" s="1">
        <f t="shared" si="69"/>
        <v>-2.995822119448846E-2</v>
      </c>
      <c r="N206" s="1">
        <f t="shared" si="69"/>
        <v>-3.6912244942815003E-2</v>
      </c>
      <c r="O206" s="1">
        <f t="shared" si="69"/>
        <v>-3.9223088829561076E-2</v>
      </c>
      <c r="P206" s="1">
        <f t="shared" si="69"/>
        <v>-2.5087887755046473E-2</v>
      </c>
      <c r="Q206" s="1">
        <f t="shared" si="69"/>
        <v>-5.3939696883916116E-2</v>
      </c>
      <c r="R206" s="1">
        <f t="shared" si="69"/>
        <v>1.4590677617694031E-2</v>
      </c>
      <c r="S206" s="1">
        <f t="shared" si="69"/>
        <v>-6.5409884265250906E-3</v>
      </c>
      <c r="T206" s="1">
        <f t="shared" si="69"/>
        <v>-1.3157096924174799E-2</v>
      </c>
      <c r="U206" s="1">
        <f t="shared" si="69"/>
        <v>-2.1758213477680838E-2</v>
      </c>
      <c r="V206" s="1">
        <f t="shared" si="69"/>
        <v>-2.8658439776957839E-2</v>
      </c>
      <c r="W206" s="1">
        <f t="shared" si="69"/>
        <v>-3.0951406602774095E-2</v>
      </c>
      <c r="X206" s="1">
        <f t="shared" si="69"/>
        <v>-1.6925557723064949E-2</v>
      </c>
      <c r="Y206" s="1">
        <f t="shared" si="69"/>
        <v>-4.5554164604176189E-2</v>
      </c>
      <c r="Z206" s="1">
        <f t="shared" si="69"/>
        <v>2.4338712929125456E-2</v>
      </c>
      <c r="AA206" s="1">
        <f t="shared" si="69"/>
        <v>3.4099130810773814E-3</v>
      </c>
      <c r="AB206" s="1">
        <f t="shared" si="69"/>
        <v>-3.1426800855252346E-3</v>
      </c>
      <c r="AC206" s="1">
        <f t="shared" si="69"/>
        <v>-1.1661225023788885E-2</v>
      </c>
      <c r="AD206" s="1">
        <f t="shared" si="69"/>
        <v>-1.8495208431515114E-2</v>
      </c>
      <c r="AE206" s="1">
        <f t="shared" si="69"/>
        <v>-2.0766162536851623E-2</v>
      </c>
      <c r="AF206" s="1">
        <f t="shared" si="69"/>
        <v>-6.8749632680318584E-3</v>
      </c>
      <c r="AG206" s="1">
        <f t="shared" si="69"/>
        <v>-3.5228732539676094E-2</v>
      </c>
      <c r="AH206" s="1">
        <f t="shared" si="69"/>
        <v>1.6824545231277604E-2</v>
      </c>
      <c r="AI206" s="1">
        <f t="shared" si="69"/>
        <v>-4.2606318322353787E-3</v>
      </c>
      <c r="AJ206" s="1">
        <f t="shared" si="69"/>
        <v>-1.0862185105528416E-2</v>
      </c>
      <c r="AK206" s="1">
        <f t="shared" si="69"/>
        <v>-1.9444379481262458E-2</v>
      </c>
      <c r="AL206" s="1">
        <f t="shared" si="69"/>
        <v>-2.6329425506223886E-2</v>
      </c>
      <c r="AM206" s="1">
        <f t="shared" si="69"/>
        <v>-2.8617347879307281E-2</v>
      </c>
      <c r="AN206" s="1">
        <f t="shared" si="69"/>
        <v>-1.4622355412745841E-2</v>
      </c>
      <c r="AO206" s="1">
        <f t="shared" si="69"/>
        <v>-4.3187980286183897E-2</v>
      </c>
      <c r="AP206" s="1">
        <f t="shared" si="69"/>
        <v>1.4590677617694031E-2</v>
      </c>
      <c r="AQ206" s="1">
        <f t="shared" si="69"/>
        <v>-6.5409884265250906E-3</v>
      </c>
      <c r="AR206" s="1">
        <f t="shared" si="69"/>
        <v>-1.3157096924174799E-2</v>
      </c>
      <c r="AS206" s="1">
        <f t="shared" si="69"/>
        <v>-2.1758213477680838E-2</v>
      </c>
      <c r="AT206" s="1">
        <f t="shared" si="69"/>
        <v>-2.8658439776957839E-2</v>
      </c>
      <c r="AU206" s="1">
        <f t="shared" si="69"/>
        <v>-3.0951406602774095E-2</v>
      </c>
      <c r="AV206" s="1">
        <f t="shared" si="69"/>
        <v>-1.6925557723064949E-2</v>
      </c>
      <c r="AW206" s="1">
        <f t="shared" si="69"/>
        <v>-4.5554164604176189E-2</v>
      </c>
    </row>
    <row r="207" spans="1:49" s="17" customFormat="1">
      <c r="A207" s="25" t="s">
        <v>6</v>
      </c>
      <c r="B207" s="26">
        <f t="shared" ref="B207:AW207" si="70">B206/$B$3</f>
        <v>-9.2518585385429718E-16</v>
      </c>
      <c r="C207" s="16">
        <f t="shared" si="70"/>
        <v>-0.71451041288716399</v>
      </c>
      <c r="D207" s="16">
        <f t="shared" si="70"/>
        <v>-0.9382163149428645</v>
      </c>
      <c r="E207" s="16">
        <f t="shared" si="70"/>
        <v>-1.2290399218972912</v>
      </c>
      <c r="F207" s="16">
        <f t="shared" si="70"/>
        <v>-1.4623525027318793</v>
      </c>
      <c r="G207" s="16">
        <f t="shared" si="70"/>
        <v>-1.5398830045873475</v>
      </c>
      <c r="H207" s="16">
        <f t="shared" si="70"/>
        <v>-1.06563667430922</v>
      </c>
      <c r="I207" s="16">
        <f t="shared" si="70"/>
        <v>-2.0336359641050636</v>
      </c>
      <c r="J207" s="16">
        <f t="shared" si="70"/>
        <v>0.22246877198613496</v>
      </c>
      <c r="K207" s="16">
        <f t="shared" si="70"/>
        <v>-0.48741184709152807</v>
      </c>
      <c r="L207" s="16">
        <f t="shared" si="70"/>
        <v>-0.70966820806034059</v>
      </c>
      <c r="M207" s="16">
        <f t="shared" si="70"/>
        <v>-0.99860737314961534</v>
      </c>
      <c r="N207" s="16">
        <f t="shared" si="70"/>
        <v>-1.2304081647605001</v>
      </c>
      <c r="O207" s="16">
        <f t="shared" si="70"/>
        <v>-1.3074362943187026</v>
      </c>
      <c r="P207" s="16">
        <f t="shared" si="70"/>
        <v>-0.83626292516821576</v>
      </c>
      <c r="Q207" s="16">
        <f t="shared" si="70"/>
        <v>-1.7979898961305372</v>
      </c>
      <c r="R207" s="16">
        <f t="shared" si="70"/>
        <v>0.48635592058980104</v>
      </c>
      <c r="S207" s="16">
        <f t="shared" si="70"/>
        <v>-0.21803294755083635</v>
      </c>
      <c r="T207" s="16">
        <f t="shared" si="70"/>
        <v>-0.43856989747249331</v>
      </c>
      <c r="U207" s="16">
        <f t="shared" si="70"/>
        <v>-0.72527378258936126</v>
      </c>
      <c r="V207" s="16">
        <f t="shared" si="70"/>
        <v>-0.95528132589859471</v>
      </c>
      <c r="W207" s="16">
        <f t="shared" si="70"/>
        <v>-1.0317135534258033</v>
      </c>
      <c r="X207" s="16">
        <f t="shared" si="70"/>
        <v>-0.5641852574354983</v>
      </c>
      <c r="Y207" s="16">
        <f t="shared" si="70"/>
        <v>-1.5184721534725396</v>
      </c>
      <c r="Z207" s="16">
        <f t="shared" si="70"/>
        <v>0.81129043097084852</v>
      </c>
      <c r="AA207" s="16">
        <f t="shared" si="70"/>
        <v>0.11366376936924605</v>
      </c>
      <c r="AB207" s="16">
        <f t="shared" si="70"/>
        <v>-0.10475600285084116</v>
      </c>
      <c r="AC207" s="16">
        <f t="shared" si="70"/>
        <v>-0.38870750079296285</v>
      </c>
      <c r="AD207" s="16">
        <f t="shared" si="70"/>
        <v>-0.61650694771717052</v>
      </c>
      <c r="AE207" s="16">
        <f t="shared" si="70"/>
        <v>-0.69220541789505419</v>
      </c>
      <c r="AF207" s="16">
        <f t="shared" si="70"/>
        <v>-0.22916544226772861</v>
      </c>
      <c r="AG207" s="16">
        <f t="shared" si="70"/>
        <v>-1.1742910846558698</v>
      </c>
      <c r="AH207" s="16">
        <f t="shared" si="70"/>
        <v>0.56081817437592019</v>
      </c>
      <c r="AI207" s="16">
        <f t="shared" si="70"/>
        <v>-0.14202106107451262</v>
      </c>
      <c r="AJ207" s="16">
        <f t="shared" si="70"/>
        <v>-0.36207283685094721</v>
      </c>
      <c r="AK207" s="16">
        <f t="shared" si="70"/>
        <v>-0.64814598270874868</v>
      </c>
      <c r="AL207" s="16">
        <f t="shared" si="70"/>
        <v>-0.87764751687412956</v>
      </c>
      <c r="AM207" s="16">
        <f t="shared" si="70"/>
        <v>-0.95391159597690944</v>
      </c>
      <c r="AN207" s="16">
        <f t="shared" si="70"/>
        <v>-0.48741184709152807</v>
      </c>
      <c r="AO207" s="16">
        <f t="shared" si="70"/>
        <v>-1.4395993428727967</v>
      </c>
      <c r="AP207" s="16">
        <f t="shared" si="70"/>
        <v>0.48635592058980104</v>
      </c>
      <c r="AQ207" s="16">
        <f t="shared" si="70"/>
        <v>-0.21803294755083635</v>
      </c>
      <c r="AR207" s="16">
        <f t="shared" si="70"/>
        <v>-0.43856989747249331</v>
      </c>
      <c r="AS207" s="16">
        <f t="shared" si="70"/>
        <v>-0.72527378258936126</v>
      </c>
      <c r="AT207" s="16">
        <f t="shared" si="70"/>
        <v>-0.95528132589859471</v>
      </c>
      <c r="AU207" s="16">
        <f t="shared" si="70"/>
        <v>-1.0317135534258033</v>
      </c>
      <c r="AV207" s="16">
        <f t="shared" si="70"/>
        <v>-0.5641852574354983</v>
      </c>
      <c r="AW207" s="16">
        <f t="shared" si="70"/>
        <v>-1.5184721534725396</v>
      </c>
    </row>
    <row r="208" spans="1:49" s="17" customFormat="1">
      <c r="A208" s="25" t="s">
        <v>13</v>
      </c>
      <c r="B208" s="27">
        <f>B199/B203*100</f>
        <v>100</v>
      </c>
      <c r="C208" s="18">
        <f t="shared" ref="C208:AW208" si="71">C199/C203*100</f>
        <v>59.753954305799638</v>
      </c>
      <c r="D208" s="18">
        <f t="shared" si="71"/>
        <v>50.966608084358512</v>
      </c>
      <c r="E208" s="18">
        <f t="shared" si="71"/>
        <v>41.507908611599291</v>
      </c>
      <c r="F208" s="18">
        <f t="shared" si="71"/>
        <v>35.24780316344463</v>
      </c>
      <c r="G208" s="18">
        <f t="shared" si="71"/>
        <v>33.391915641476267</v>
      </c>
      <c r="H208" s="18">
        <f t="shared" si="71"/>
        <v>46.572934973637949</v>
      </c>
      <c r="I208" s="18">
        <f t="shared" si="71"/>
        <v>23.725834797891036</v>
      </c>
      <c r="J208" s="18">
        <f t="shared" si="71"/>
        <v>117.64705882352942</v>
      </c>
      <c r="K208" s="18">
        <f t="shared" si="71"/>
        <v>70.298769771528995</v>
      </c>
      <c r="L208" s="18">
        <f t="shared" si="71"/>
        <v>59.96071539336296</v>
      </c>
      <c r="M208" s="18">
        <f t="shared" si="71"/>
        <v>48.832833660705049</v>
      </c>
      <c r="N208" s="18">
        <f t="shared" si="71"/>
        <v>41.46800372169956</v>
      </c>
      <c r="O208" s="18">
        <f t="shared" si="71"/>
        <v>39.284606637030905</v>
      </c>
      <c r="P208" s="18">
        <f t="shared" si="71"/>
        <v>54.791688204279943</v>
      </c>
      <c r="Q208" s="18">
        <f t="shared" si="71"/>
        <v>27.91274682104828</v>
      </c>
      <c r="R208" s="18">
        <f t="shared" si="71"/>
        <v>142.85714285714289</v>
      </c>
      <c r="S208" s="18">
        <f t="shared" si="71"/>
        <v>85.362791865428065</v>
      </c>
      <c r="T208" s="18">
        <f t="shared" si="71"/>
        <v>72.809440120512164</v>
      </c>
      <c r="U208" s="18">
        <f t="shared" si="71"/>
        <v>59.297012302284699</v>
      </c>
      <c r="V208" s="18">
        <f t="shared" si="71"/>
        <v>50.354004519206619</v>
      </c>
      <c r="W208" s="18">
        <f t="shared" si="71"/>
        <v>47.702736630680384</v>
      </c>
      <c r="X208" s="18">
        <f t="shared" si="71"/>
        <v>66.532764248054221</v>
      </c>
      <c r="Y208" s="18">
        <f t="shared" si="71"/>
        <v>33.894049711272906</v>
      </c>
      <c r="Z208" s="18">
        <f t="shared" si="71"/>
        <v>181.81818181818181</v>
      </c>
      <c r="AA208" s="18">
        <f t="shared" si="71"/>
        <v>108.64355328327207</v>
      </c>
      <c r="AB208" s="18">
        <f t="shared" si="71"/>
        <v>92.666560153379109</v>
      </c>
      <c r="AC208" s="18">
        <f t="shared" si="71"/>
        <v>75.468924748362355</v>
      </c>
      <c r="AD208" s="18">
        <f t="shared" si="71"/>
        <v>64.086914842626584</v>
      </c>
      <c r="AE208" s="18">
        <f t="shared" si="71"/>
        <v>60.712573893593216</v>
      </c>
      <c r="AF208" s="18">
        <f t="shared" si="71"/>
        <v>84.678063588432622</v>
      </c>
      <c r="AG208" s="18">
        <f t="shared" si="71"/>
        <v>43.137881450710971</v>
      </c>
      <c r="AH208" s="18">
        <f t="shared" si="71"/>
        <v>150.94339622641508</v>
      </c>
      <c r="AI208" s="18">
        <f t="shared" si="71"/>
        <v>90.194648008754186</v>
      </c>
      <c r="AJ208" s="18">
        <f t="shared" si="71"/>
        <v>76.930729183937373</v>
      </c>
      <c r="AK208" s="18">
        <f t="shared" si="71"/>
        <v>62.653446960904603</v>
      </c>
      <c r="AL208" s="18">
        <f t="shared" si="71"/>
        <v>53.204231190105098</v>
      </c>
      <c r="AM208" s="18">
        <f t="shared" si="71"/>
        <v>50.402891534303805</v>
      </c>
      <c r="AN208" s="18">
        <f t="shared" si="71"/>
        <v>70.298769771528995</v>
      </c>
      <c r="AO208" s="18">
        <f t="shared" si="71"/>
        <v>35.812580827005334</v>
      </c>
      <c r="AP208" s="18">
        <f t="shared" si="71"/>
        <v>142.85714285714289</v>
      </c>
      <c r="AQ208" s="18">
        <f t="shared" si="71"/>
        <v>85.362791865428065</v>
      </c>
      <c r="AR208" s="18">
        <f t="shared" si="71"/>
        <v>72.809440120512164</v>
      </c>
      <c r="AS208" s="18">
        <f t="shared" si="71"/>
        <v>59.297012302284699</v>
      </c>
      <c r="AT208" s="18">
        <f t="shared" si="71"/>
        <v>50.354004519206619</v>
      </c>
      <c r="AU208" s="18">
        <f t="shared" si="71"/>
        <v>47.702736630680384</v>
      </c>
      <c r="AV208" s="18">
        <f t="shared" si="71"/>
        <v>66.532764248054221</v>
      </c>
      <c r="AW208" s="18">
        <f t="shared" si="71"/>
        <v>33.894049711272906</v>
      </c>
    </row>
    <row r="210" spans="1:49">
      <c r="A210" s="23" t="s">
        <v>282</v>
      </c>
    </row>
    <row r="211" spans="1:49">
      <c r="A211" s="21" t="s">
        <v>3</v>
      </c>
      <c r="B211" s="28">
        <v>1</v>
      </c>
      <c r="C211" s="13">
        <v>10</v>
      </c>
      <c r="D211" s="13">
        <v>25</v>
      </c>
    </row>
    <row r="212" spans="1:49">
      <c r="A212" s="21" t="s">
        <v>177</v>
      </c>
      <c r="B212" s="29">
        <v>0.65</v>
      </c>
      <c r="C212" s="14">
        <v>0.65</v>
      </c>
      <c r="D212" s="14">
        <v>0.65</v>
      </c>
    </row>
    <row r="213" spans="1:49">
      <c r="A213" s="21" t="s">
        <v>251</v>
      </c>
      <c r="B213" s="24">
        <f>1</f>
        <v>1</v>
      </c>
      <c r="C213" s="1">
        <f>1</f>
        <v>1</v>
      </c>
      <c r="D213" s="1">
        <f>1</f>
        <v>1</v>
      </c>
    </row>
    <row r="214" spans="1:49">
      <c r="A214" s="21" t="s">
        <v>250</v>
      </c>
      <c r="B214" s="24">
        <f>((1+$B$3)*(1+$B$4))-1</f>
        <v>5.0599999999999978E-2</v>
      </c>
      <c r="C214" s="1">
        <f>((1+$B$3)*(1+$B$4))-1</f>
        <v>5.0599999999999978E-2</v>
      </c>
      <c r="D214" s="1">
        <f>((1+$B$3)*(1+$B$4))-1</f>
        <v>5.0599999999999978E-2</v>
      </c>
    </row>
    <row r="215" spans="1:49">
      <c r="A215" s="21" t="s">
        <v>254</v>
      </c>
      <c r="B215" s="24">
        <f>B213*((1+B214)^B211)</f>
        <v>1.0506</v>
      </c>
      <c r="C215" s="1">
        <f>C213*((1+C214)^C211)</f>
        <v>1.6382265673600411</v>
      </c>
      <c r="D215" s="1">
        <f>D213*((1+D214)^D211)</f>
        <v>3.4350646224686523</v>
      </c>
    </row>
    <row r="216" spans="1:49">
      <c r="A216" s="21" t="s">
        <v>258</v>
      </c>
      <c r="B216" s="24">
        <f>B215</f>
        <v>1.0506</v>
      </c>
      <c r="C216" s="1">
        <f>C215</f>
        <v>1.6382265673600411</v>
      </c>
      <c r="D216" s="1">
        <f>D215</f>
        <v>3.4350646224686523</v>
      </c>
    </row>
    <row r="217" spans="1:49">
      <c r="A217" s="21" t="s">
        <v>253</v>
      </c>
      <c r="B217" s="24">
        <f>(1+$B$7)/((1-B212)*(1-$B$5-$B$6))</f>
        <v>4.7815126050420167</v>
      </c>
      <c r="C217" s="1">
        <f>(1+$B$7)/((1-C212)*(1-$B$5-$B$6))</f>
        <v>4.7815126050420167</v>
      </c>
      <c r="D217" s="1">
        <f>(1+$B$7)/((1-D212)*(1-$B$5-$B$6))</f>
        <v>4.7815126050420167</v>
      </c>
    </row>
    <row r="218" spans="1:49">
      <c r="A218" s="21" t="s">
        <v>11</v>
      </c>
      <c r="B218" s="24">
        <f>((1+$B$3)*(1+$B$4))-1</f>
        <v>5.0599999999999978E-2</v>
      </c>
      <c r="C218" s="1">
        <f>((1+$B$3)*(1+$B$4))-1</f>
        <v>5.0599999999999978E-2</v>
      </c>
      <c r="D218" s="1">
        <f>((1+$B$3)*(1+$B$4))-1</f>
        <v>5.0599999999999978E-2</v>
      </c>
    </row>
    <row r="219" spans="1:49">
      <c r="A219" s="21" t="s">
        <v>255</v>
      </c>
      <c r="B219" s="24">
        <f>B217*((1+B218)^(B211))</f>
        <v>5.0234571428571426</v>
      </c>
      <c r="C219" s="1">
        <f>C217*((1+C218)^(C211))</f>
        <v>7.8332009817467512</v>
      </c>
      <c r="D219" s="1">
        <f>D217*((1+D218)^(D211))</f>
        <v>16.424804791467757</v>
      </c>
    </row>
    <row r="220" spans="1:49">
      <c r="A220" s="21" t="s">
        <v>259</v>
      </c>
      <c r="B220" s="24">
        <f>B219*(1-$B$11*(1-$B$12))</f>
        <v>4.2699385714285709</v>
      </c>
      <c r="C220" s="1">
        <f>C219*(1-$B$11*(1-$B$12))</f>
        <v>6.6582208344847382</v>
      </c>
      <c r="D220" s="1">
        <f>D219*(1-$B$11*(1-$B$12))</f>
        <v>13.961084072747592</v>
      </c>
      <c r="E220" t="s">
        <v>178</v>
      </c>
    </row>
    <row r="221" spans="1:49">
      <c r="A221" s="21" t="s">
        <v>256</v>
      </c>
      <c r="B221" s="24">
        <f>B220/((1+$B$4)^B211)</f>
        <v>4.1862142857142848</v>
      </c>
      <c r="C221" s="1">
        <f>C220/((1+$B$4)^C211)</f>
        <v>5.4620601417628931</v>
      </c>
      <c r="D221" s="1">
        <f>D220/((1+$B$4)^D211)</f>
        <v>8.509711728380335</v>
      </c>
    </row>
    <row r="222" spans="1:49">
      <c r="A222" s="21" t="s">
        <v>12</v>
      </c>
      <c r="B222" s="24">
        <f>B221^(1/B211)-1</f>
        <v>3.1862142857142848</v>
      </c>
      <c r="C222" s="1">
        <f>C221^(1/C211)-1</f>
        <v>0.18504719807520598</v>
      </c>
      <c r="D222" s="1">
        <f>D221^(1/D211)-1</f>
        <v>8.94231355445394E-2</v>
      </c>
    </row>
    <row r="223" spans="1:49">
      <c r="A223" s="21" t="s">
        <v>5</v>
      </c>
      <c r="B223" s="24">
        <f>$B$3-B222</f>
        <v>-3.156214285714285</v>
      </c>
      <c r="C223" s="1">
        <f>$B$3-C222</f>
        <v>-0.15504719807520598</v>
      </c>
      <c r="D223" s="1">
        <f>$B$3-D222</f>
        <v>-5.9423135544539402E-2</v>
      </c>
    </row>
    <row r="224" spans="1:49" s="17" customFormat="1">
      <c r="A224" s="25" t="s">
        <v>6</v>
      </c>
      <c r="B224" s="26">
        <f>B223/$B$3</f>
        <v>-105.20714285714284</v>
      </c>
      <c r="C224" s="16">
        <f>C223/$B$3</f>
        <v>-5.1682399358401998</v>
      </c>
      <c r="D224" s="16">
        <f>D223/$B$3</f>
        <v>-1.9807711848179801</v>
      </c>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row>
    <row r="225" spans="1:49" s="17" customFormat="1">
      <c r="A225" s="25" t="s">
        <v>13</v>
      </c>
      <c r="B225" s="27">
        <f>B216/B220*100</f>
        <v>24.604569420035151</v>
      </c>
      <c r="C225" s="18">
        <f>C216/C220*100</f>
        <v>24.604569420035148</v>
      </c>
      <c r="D225" s="18">
        <f>D216/D220*100</f>
        <v>24.604569420035151</v>
      </c>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row>
    <row r="227" spans="1:49">
      <c r="A227" s="23" t="s">
        <v>286</v>
      </c>
      <c r="I227" t="s">
        <v>81</v>
      </c>
    </row>
    <row r="228" spans="1:49">
      <c r="A228" s="21" t="s">
        <v>266</v>
      </c>
      <c r="B228" s="23" t="s">
        <v>73</v>
      </c>
      <c r="C228" s="2" t="s">
        <v>74</v>
      </c>
      <c r="D228" s="2" t="s">
        <v>75</v>
      </c>
      <c r="E228" s="2" t="s">
        <v>76</v>
      </c>
      <c r="F228" s="2" t="s">
        <v>77</v>
      </c>
      <c r="G228" s="2" t="s">
        <v>78</v>
      </c>
      <c r="H228" s="2" t="s">
        <v>79</v>
      </c>
      <c r="I228" s="2" t="s">
        <v>32</v>
      </c>
      <c r="J228" s="2" t="s">
        <v>73</v>
      </c>
      <c r="K228" s="2" t="s">
        <v>74</v>
      </c>
      <c r="L228" s="2" t="s">
        <v>75</v>
      </c>
      <c r="M228" s="2" t="s">
        <v>76</v>
      </c>
      <c r="N228" s="2" t="s">
        <v>77</v>
      </c>
      <c r="O228" s="2" t="s">
        <v>78</v>
      </c>
      <c r="P228" s="2" t="s">
        <v>79</v>
      </c>
      <c r="Q228" s="2" t="s">
        <v>32</v>
      </c>
      <c r="R228" s="2" t="s">
        <v>73</v>
      </c>
      <c r="S228" s="2" t="s">
        <v>74</v>
      </c>
      <c r="T228" s="2" t="s">
        <v>75</v>
      </c>
      <c r="U228" s="2" t="s">
        <v>76</v>
      </c>
      <c r="V228" s="2" t="s">
        <v>77</v>
      </c>
      <c r="W228" s="2" t="s">
        <v>78</v>
      </c>
      <c r="X228" s="2" t="s">
        <v>79</v>
      </c>
      <c r="Y228" s="2" t="s">
        <v>32</v>
      </c>
      <c r="Z228" s="2" t="s">
        <v>73</v>
      </c>
      <c r="AA228" s="2" t="s">
        <v>74</v>
      </c>
      <c r="AB228" s="2" t="s">
        <v>75</v>
      </c>
      <c r="AC228" s="2" t="s">
        <v>76</v>
      </c>
      <c r="AD228" s="2" t="s">
        <v>77</v>
      </c>
      <c r="AE228" s="2" t="s">
        <v>78</v>
      </c>
      <c r="AF228" s="2" t="s">
        <v>79</v>
      </c>
      <c r="AG228" s="2" t="s">
        <v>32</v>
      </c>
      <c r="AH228" s="2" t="s">
        <v>73</v>
      </c>
      <c r="AI228" s="2" t="s">
        <v>74</v>
      </c>
      <c r="AJ228" s="2" t="s">
        <v>75</v>
      </c>
      <c r="AK228" s="2" t="s">
        <v>76</v>
      </c>
      <c r="AL228" s="2" t="s">
        <v>77</v>
      </c>
      <c r="AM228" s="2" t="s">
        <v>78</v>
      </c>
      <c r="AN228" s="2" t="s">
        <v>79</v>
      </c>
      <c r="AO228" s="2" t="s">
        <v>32</v>
      </c>
      <c r="AP228" s="2" t="s">
        <v>73</v>
      </c>
      <c r="AQ228" s="2" t="s">
        <v>74</v>
      </c>
      <c r="AR228" s="2" t="s">
        <v>75</v>
      </c>
      <c r="AS228" s="2" t="s">
        <v>76</v>
      </c>
      <c r="AT228" s="2" t="s">
        <v>77</v>
      </c>
      <c r="AU228" s="2" t="s">
        <v>78</v>
      </c>
      <c r="AV228" s="2" t="s">
        <v>79</v>
      </c>
      <c r="AW228" s="2" t="s">
        <v>32</v>
      </c>
    </row>
    <row r="229" spans="1:49">
      <c r="A229" s="21" t="s">
        <v>267</v>
      </c>
      <c r="B229" s="23" t="s">
        <v>73</v>
      </c>
      <c r="C229" s="2" t="s">
        <v>73</v>
      </c>
      <c r="D229" s="2" t="s">
        <v>73</v>
      </c>
      <c r="E229" s="2" t="s">
        <v>73</v>
      </c>
      <c r="F229" s="2" t="s">
        <v>73</v>
      </c>
      <c r="G229" s="2" t="s">
        <v>73</v>
      </c>
      <c r="H229" s="2" t="s">
        <v>73</v>
      </c>
      <c r="I229" s="2" t="s">
        <v>73</v>
      </c>
      <c r="J229" s="2" t="s">
        <v>74</v>
      </c>
      <c r="K229" s="2" t="s">
        <v>74</v>
      </c>
      <c r="L229" s="2" t="s">
        <v>74</v>
      </c>
      <c r="M229" s="2" t="s">
        <v>74</v>
      </c>
      <c r="N229" s="2" t="s">
        <v>74</v>
      </c>
      <c r="O229" s="2" t="s">
        <v>74</v>
      </c>
      <c r="P229" s="2" t="s">
        <v>74</v>
      </c>
      <c r="Q229" s="2" t="s">
        <v>74</v>
      </c>
      <c r="R229" s="2" t="s">
        <v>75</v>
      </c>
      <c r="S229" s="2" t="s">
        <v>75</v>
      </c>
      <c r="T229" s="2" t="s">
        <v>75</v>
      </c>
      <c r="U229" s="2" t="s">
        <v>75</v>
      </c>
      <c r="V229" s="2" t="s">
        <v>75</v>
      </c>
      <c r="W229" s="2" t="s">
        <v>75</v>
      </c>
      <c r="X229" s="2" t="s">
        <v>75</v>
      </c>
      <c r="Y229" s="2" t="s">
        <v>75</v>
      </c>
      <c r="Z229" s="2" t="s">
        <v>78</v>
      </c>
      <c r="AA229" s="2" t="s">
        <v>78</v>
      </c>
      <c r="AB229" s="2" t="s">
        <v>78</v>
      </c>
      <c r="AC229" s="2" t="s">
        <v>78</v>
      </c>
      <c r="AD229" s="2" t="s">
        <v>78</v>
      </c>
      <c r="AE229" s="2" t="s">
        <v>78</v>
      </c>
      <c r="AF229" s="2" t="s">
        <v>78</v>
      </c>
      <c r="AG229" s="2" t="s">
        <v>78</v>
      </c>
      <c r="AH229" s="2" t="s">
        <v>79</v>
      </c>
      <c r="AI229" s="2" t="s">
        <v>79</v>
      </c>
      <c r="AJ229" s="2" t="s">
        <v>79</v>
      </c>
      <c r="AK229" s="2" t="s">
        <v>79</v>
      </c>
      <c r="AL229" s="2" t="s">
        <v>79</v>
      </c>
      <c r="AM229" s="2" t="s">
        <v>79</v>
      </c>
      <c r="AN229" s="2" t="s">
        <v>79</v>
      </c>
      <c r="AO229" s="2" t="s">
        <v>79</v>
      </c>
      <c r="AP229" s="2" t="s">
        <v>31</v>
      </c>
      <c r="AQ229" s="2" t="s">
        <v>31</v>
      </c>
      <c r="AR229" s="2" t="s">
        <v>31</v>
      </c>
      <c r="AS229" s="2" t="s">
        <v>31</v>
      </c>
      <c r="AT229" s="2" t="s">
        <v>31</v>
      </c>
      <c r="AU229" s="2" t="s">
        <v>31</v>
      </c>
      <c r="AV229" s="2" t="s">
        <v>31</v>
      </c>
      <c r="AW229" s="2" t="s">
        <v>31</v>
      </c>
    </row>
    <row r="230" spans="1:49">
      <c r="A230" s="21" t="s">
        <v>263</v>
      </c>
      <c r="B230" s="41">
        <v>0</v>
      </c>
      <c r="C230" s="14">
        <f>INDEX(SystemParamValues,MATCH("BasicRate",ParamNames,0),MATCH($B$2,SystemNames,0))</f>
        <v>0.2</v>
      </c>
      <c r="D230" s="14">
        <f>INDEX(SystemParamValues,MATCH("HigherRate",ParamNames,0),MATCH($B$2,SystemNames,0))</f>
        <v>0.4</v>
      </c>
      <c r="E230" s="14">
        <f>INDEX(SystemParamValues,MATCH("MTROnCBTaper1Kid",ParamNames,0),MATCH($B$2,SystemNames,0))</f>
        <v>0.50763999999999998</v>
      </c>
      <c r="F230" s="14">
        <f>INDEX(SystemParamValues,MATCH("MTROnCBTaper2Kids",ParamNames,0),MATCH($B$2,SystemNames,0))</f>
        <v>0.57888000000000006</v>
      </c>
      <c r="G230" s="14">
        <f>INDEX(SystemParamValues,MATCH("MTROnPATaper",ParamNames,0),MATCH($B$2,SystemNames,0))</f>
        <v>0.6</v>
      </c>
      <c r="H230" s="14">
        <f>INDEX(SystemParamValues,MATCH("AdditionalRate",ParamNames,0),MATCH($B$2,SystemNames,0))</f>
        <v>0.45</v>
      </c>
      <c r="I230" s="14">
        <f>INDEX(SystemParamValues,MATCH("BasicRate",ParamNames,0),MATCH($B$2,SystemNames,0))</f>
        <v>0.2</v>
      </c>
      <c r="J230" s="40">
        <v>0</v>
      </c>
      <c r="K230" s="14">
        <f>INDEX(SystemParamValues,MATCH("BasicRate",ParamNames,0),MATCH($B$2,SystemNames,0))</f>
        <v>0.2</v>
      </c>
      <c r="L230" s="14">
        <f>INDEX(SystemParamValues,MATCH("HigherRate",ParamNames,0),MATCH($B$2,SystemNames,0))</f>
        <v>0.4</v>
      </c>
      <c r="M230" s="14">
        <f>INDEX(SystemParamValues,MATCH("MTROnCBTaper1Kid",ParamNames,0),MATCH($B$2,SystemNames,0))</f>
        <v>0.50763999999999998</v>
      </c>
      <c r="N230" s="14">
        <f>INDEX(SystemParamValues,MATCH("MTROnCBTaper2Kids",ParamNames,0),MATCH($B$2,SystemNames,0))</f>
        <v>0.57888000000000006</v>
      </c>
      <c r="O230" s="14">
        <f>INDEX(SystemParamValues,MATCH("MTROnPATaper",ParamNames,0),MATCH($B$2,SystemNames,0))</f>
        <v>0.6</v>
      </c>
      <c r="P230" s="14">
        <f>INDEX(SystemParamValues,MATCH("AdditionalRate",ParamNames,0),MATCH($B$2,SystemNames,0))</f>
        <v>0.45</v>
      </c>
      <c r="Q230" s="14">
        <f>INDEX(SystemParamValues,MATCH("BasicRate",ParamNames,0),MATCH($B$2,SystemNames,0))</f>
        <v>0.2</v>
      </c>
      <c r="R230" s="40">
        <v>0</v>
      </c>
      <c r="S230" s="14">
        <f>INDEX(SystemParamValues,MATCH("BasicRate",ParamNames,0),MATCH($B$2,SystemNames,0))</f>
        <v>0.2</v>
      </c>
      <c r="T230" s="14">
        <f>INDEX(SystemParamValues,MATCH("HigherRate",ParamNames,0),MATCH($B$2,SystemNames,0))</f>
        <v>0.4</v>
      </c>
      <c r="U230" s="14">
        <f>INDEX(SystemParamValues,MATCH("MTROnCBTaper1Kid",ParamNames,0),MATCH($B$2,SystemNames,0))</f>
        <v>0.50763999999999998</v>
      </c>
      <c r="V230" s="14">
        <f>INDEX(SystemParamValues,MATCH("MTROnCBTaper2Kids",ParamNames,0),MATCH($B$2,SystemNames,0))</f>
        <v>0.57888000000000006</v>
      </c>
      <c r="W230" s="14">
        <f>INDEX(SystemParamValues,MATCH("MTROnPATaper",ParamNames,0),MATCH($B$2,SystemNames,0))</f>
        <v>0.6</v>
      </c>
      <c r="X230" s="14">
        <f>INDEX(SystemParamValues,MATCH("AdditionalRate",ParamNames,0),MATCH($B$2,SystemNames,0))</f>
        <v>0.45</v>
      </c>
      <c r="Y230" s="14">
        <f>INDEX(SystemParamValues,MATCH("BasicRate",ParamNames,0),MATCH($B$2,SystemNames,0))</f>
        <v>0.2</v>
      </c>
      <c r="Z230" s="40">
        <v>0</v>
      </c>
      <c r="AA230" s="14">
        <f>INDEX(SystemParamValues,MATCH("BasicRate",ParamNames,0),MATCH($B$2,SystemNames,0))</f>
        <v>0.2</v>
      </c>
      <c r="AB230" s="14">
        <f>INDEX(SystemParamValues,MATCH("HigherRate",ParamNames,0),MATCH($B$2,SystemNames,0))</f>
        <v>0.4</v>
      </c>
      <c r="AC230" s="14">
        <f>INDEX(SystemParamValues,MATCH("MTROnCBTaper1Kid",ParamNames,0),MATCH($B$2,SystemNames,0))</f>
        <v>0.50763999999999998</v>
      </c>
      <c r="AD230" s="14">
        <f>INDEX(SystemParamValues,MATCH("MTROnCBTaper2Kids",ParamNames,0),MATCH($B$2,SystemNames,0))</f>
        <v>0.57888000000000006</v>
      </c>
      <c r="AE230" s="14">
        <f>INDEX(SystemParamValues,MATCH("MTROnPATaper",ParamNames,0),MATCH($B$2,SystemNames,0))</f>
        <v>0.6</v>
      </c>
      <c r="AF230" s="14">
        <f>INDEX(SystemParamValues,MATCH("AdditionalRate",ParamNames,0),MATCH($B$2,SystemNames,0))</f>
        <v>0.45</v>
      </c>
      <c r="AG230" s="14">
        <f>INDEX(SystemParamValues,MATCH("BasicRate",ParamNames,0),MATCH($B$2,SystemNames,0))</f>
        <v>0.2</v>
      </c>
      <c r="AH230" s="40">
        <v>0</v>
      </c>
      <c r="AI230" s="14">
        <f>INDEX(SystemParamValues,MATCH("BasicRate",ParamNames,0),MATCH($B$2,SystemNames,0))</f>
        <v>0.2</v>
      </c>
      <c r="AJ230" s="14">
        <f>INDEX(SystemParamValues,MATCH("HigherRate",ParamNames,0),MATCH($B$2,SystemNames,0))</f>
        <v>0.4</v>
      </c>
      <c r="AK230" s="14">
        <f>INDEX(SystemParamValues,MATCH("MTROnCBTaper1Kid",ParamNames,0),MATCH($B$2,SystemNames,0))</f>
        <v>0.50763999999999998</v>
      </c>
      <c r="AL230" s="14">
        <f>INDEX(SystemParamValues,MATCH("MTROnCBTaper2Kids",ParamNames,0),MATCH($B$2,SystemNames,0))</f>
        <v>0.57888000000000006</v>
      </c>
      <c r="AM230" s="14">
        <f>INDEX(SystemParamValues,MATCH("MTROnPATaper",ParamNames,0),MATCH($B$2,SystemNames,0))</f>
        <v>0.6</v>
      </c>
      <c r="AN230" s="14">
        <f>INDEX(SystemParamValues,MATCH("AdditionalRate",ParamNames,0),MATCH($B$2,SystemNames,0))</f>
        <v>0.45</v>
      </c>
      <c r="AO230" s="14">
        <f>INDEX(SystemParamValues,MATCH("BasicRate",ParamNames,0),MATCH($B$2,SystemNames,0))</f>
        <v>0.2</v>
      </c>
      <c r="AP230" s="40">
        <v>0</v>
      </c>
      <c r="AQ230" s="14">
        <f>INDEX(SystemParamValues,MATCH("BasicRate",ParamNames,0),MATCH($B$2,SystemNames,0))</f>
        <v>0.2</v>
      </c>
      <c r="AR230" s="14">
        <f>INDEX(SystemParamValues,MATCH("HigherRate",ParamNames,0),MATCH($B$2,SystemNames,0))</f>
        <v>0.4</v>
      </c>
      <c r="AS230" s="14">
        <f>INDEX(SystemParamValues,MATCH("MTROnCBTaper1Kid",ParamNames,0),MATCH($B$2,SystemNames,0))</f>
        <v>0.50763999999999998</v>
      </c>
      <c r="AT230" s="14">
        <f>INDEX(SystemParamValues,MATCH("MTROnCBTaper2Kids",ParamNames,0),MATCH($B$2,SystemNames,0))</f>
        <v>0.57888000000000006</v>
      </c>
      <c r="AU230" s="14">
        <f>INDEX(SystemParamValues,MATCH("MTROnPATaper",ParamNames,0),MATCH($B$2,SystemNames,0))</f>
        <v>0.6</v>
      </c>
      <c r="AV230" s="14">
        <f>INDEX(SystemParamValues,MATCH("AdditionalRate",ParamNames,0),MATCH($B$2,SystemNames,0))</f>
        <v>0.45</v>
      </c>
      <c r="AW230" s="14">
        <f>INDEX(SystemParamValues,MATCH("BasicRate",ParamNames,0),MATCH($B$2,SystemNames,0))</f>
        <v>0.2</v>
      </c>
    </row>
    <row r="231" spans="1:49">
      <c r="A231" s="21" t="s">
        <v>268</v>
      </c>
      <c r="B231" s="41">
        <v>0</v>
      </c>
      <c r="C231" s="14">
        <f>INDEX(SystemParamValues,MATCH("NIEmpeeMainRate",ParamNames,0),MATCH($B$2,SystemNames,0))</f>
        <v>0.12</v>
      </c>
      <c r="D231" s="14">
        <f>INDEX(SystemParamValues,MATCH("NIEmpeeUELRate",ParamNames,0),MATCH($B$2,SystemNames,0))</f>
        <v>0.02</v>
      </c>
      <c r="E231" s="14">
        <f>INDEX(SystemParamValues,MATCH("NIEmpeeUELRate",ParamNames,0),MATCH($B$2,SystemNames,0))</f>
        <v>0.02</v>
      </c>
      <c r="F231" s="14">
        <f>INDEX(SystemParamValues,MATCH("NIEmpeeUELRate",ParamNames,0),MATCH($B$2,SystemNames,0))</f>
        <v>0.02</v>
      </c>
      <c r="G231" s="14">
        <f>INDEX(SystemParamValues,MATCH("NIEmpeeUELRate",ParamNames,0),MATCH($B$2,SystemNames,0))</f>
        <v>0.02</v>
      </c>
      <c r="H231" s="14">
        <f>INDEX(SystemParamValues,MATCH("NIEmpeeUELRate",ParamNames,0),MATCH($B$2,SystemNames,0))</f>
        <v>0.02</v>
      </c>
      <c r="I231" s="14">
        <f>INDEX(SystemParamValues,MATCH("NIEmpeeMainRate",ParamNames,0),MATCH($B$2,SystemNames,0))</f>
        <v>0.12</v>
      </c>
      <c r="J231" s="40">
        <v>0</v>
      </c>
      <c r="K231" s="14">
        <f>INDEX(SystemParamValues,MATCH("NIEmpeeMainRate",ParamNames,0),MATCH($B$2,SystemNames,0))</f>
        <v>0.12</v>
      </c>
      <c r="L231" s="14">
        <f>INDEX(SystemParamValues,MATCH("NIEmpeeUELRate",ParamNames,0),MATCH($B$2,SystemNames,0))</f>
        <v>0.02</v>
      </c>
      <c r="M231" s="14">
        <f>INDEX(SystemParamValues,MATCH("NIEmpeeUELRate",ParamNames,0),MATCH($B$2,SystemNames,0))</f>
        <v>0.02</v>
      </c>
      <c r="N231" s="14">
        <f>INDEX(SystemParamValues,MATCH("NIEmpeeUELRate",ParamNames,0),MATCH($B$2,SystemNames,0))</f>
        <v>0.02</v>
      </c>
      <c r="O231" s="14">
        <f>INDEX(SystemParamValues,MATCH("NIEmpeeUELRate",ParamNames,0),MATCH($B$2,SystemNames,0))</f>
        <v>0.02</v>
      </c>
      <c r="P231" s="14">
        <f>INDEX(SystemParamValues,MATCH("NIEmpeeUELRate",ParamNames,0),MATCH($B$2,SystemNames,0))</f>
        <v>0.02</v>
      </c>
      <c r="Q231" s="14">
        <f>INDEX(SystemParamValues,MATCH("NIEmpeeMainRate",ParamNames,0),MATCH($B$2,SystemNames,0))</f>
        <v>0.12</v>
      </c>
      <c r="R231" s="40">
        <v>0</v>
      </c>
      <c r="S231" s="14">
        <f>INDEX(SystemParamValues,MATCH("NIEmpeeMainRate",ParamNames,0),MATCH($B$2,SystemNames,0))</f>
        <v>0.12</v>
      </c>
      <c r="T231" s="14">
        <f>INDEX(SystemParamValues,MATCH("NIEmpeeUELRate",ParamNames,0),MATCH($B$2,SystemNames,0))</f>
        <v>0.02</v>
      </c>
      <c r="U231" s="14">
        <f>INDEX(SystemParamValues,MATCH("NIEmpeeUELRate",ParamNames,0),MATCH($B$2,SystemNames,0))</f>
        <v>0.02</v>
      </c>
      <c r="V231" s="14">
        <f>INDEX(SystemParamValues,MATCH("NIEmpeeUELRate",ParamNames,0),MATCH($B$2,SystemNames,0))</f>
        <v>0.02</v>
      </c>
      <c r="W231" s="14">
        <f>INDEX(SystemParamValues,MATCH("NIEmpeeUELRate",ParamNames,0),MATCH($B$2,SystemNames,0))</f>
        <v>0.02</v>
      </c>
      <c r="X231" s="14">
        <f>INDEX(SystemParamValues,MATCH("NIEmpeeUELRate",ParamNames,0),MATCH($B$2,SystemNames,0))</f>
        <v>0.02</v>
      </c>
      <c r="Y231" s="14">
        <f>INDEX(SystemParamValues,MATCH("NIEmpeeMainRate",ParamNames,0),MATCH($B$2,SystemNames,0))</f>
        <v>0.12</v>
      </c>
      <c r="Z231" s="40">
        <v>0</v>
      </c>
      <c r="AA231" s="14">
        <f>INDEX(SystemParamValues,MATCH("NIEmpeeMainRate",ParamNames,0),MATCH($B$2,SystemNames,0))</f>
        <v>0.12</v>
      </c>
      <c r="AB231" s="14">
        <f>INDEX(SystemParamValues,MATCH("NIEmpeeUELRate",ParamNames,0),MATCH($B$2,SystemNames,0))</f>
        <v>0.02</v>
      </c>
      <c r="AC231" s="14">
        <f>INDEX(SystemParamValues,MATCH("NIEmpeeUELRate",ParamNames,0),MATCH($B$2,SystemNames,0))</f>
        <v>0.02</v>
      </c>
      <c r="AD231" s="14">
        <f>INDEX(SystemParamValues,MATCH("NIEmpeeUELRate",ParamNames,0),MATCH($B$2,SystemNames,0))</f>
        <v>0.02</v>
      </c>
      <c r="AE231" s="14">
        <f>INDEX(SystemParamValues,MATCH("NIEmpeeUELRate",ParamNames,0),MATCH($B$2,SystemNames,0))</f>
        <v>0.02</v>
      </c>
      <c r="AF231" s="14">
        <f>INDEX(SystemParamValues,MATCH("NIEmpeeUELRate",ParamNames,0),MATCH($B$2,SystemNames,0))</f>
        <v>0.02</v>
      </c>
      <c r="AG231" s="14">
        <f>INDEX(SystemParamValues,MATCH("NIEmpeeMainRate",ParamNames,0),MATCH($B$2,SystemNames,0))</f>
        <v>0.12</v>
      </c>
      <c r="AH231" s="40">
        <v>0</v>
      </c>
      <c r="AI231" s="14">
        <f>INDEX(SystemParamValues,MATCH("NIEmpeeMainRate",ParamNames,0),MATCH($B$2,SystemNames,0))</f>
        <v>0.12</v>
      </c>
      <c r="AJ231" s="14">
        <f>INDEX(SystemParamValues,MATCH("NIEmpeeUELRate",ParamNames,0),MATCH($B$2,SystemNames,0))</f>
        <v>0.02</v>
      </c>
      <c r="AK231" s="14">
        <f>INDEX(SystemParamValues,MATCH("NIEmpeeUELRate",ParamNames,0),MATCH($B$2,SystemNames,0))</f>
        <v>0.02</v>
      </c>
      <c r="AL231" s="14">
        <f>INDEX(SystemParamValues,MATCH("NIEmpeeUELRate",ParamNames,0),MATCH($B$2,SystemNames,0))</f>
        <v>0.02</v>
      </c>
      <c r="AM231" s="14">
        <f>INDEX(SystemParamValues,MATCH("NIEmpeeUELRate",ParamNames,0),MATCH($B$2,SystemNames,0))</f>
        <v>0.02</v>
      </c>
      <c r="AN231" s="14">
        <f>INDEX(SystemParamValues,MATCH("NIEmpeeUELRate",ParamNames,0),MATCH($B$2,SystemNames,0))</f>
        <v>0.02</v>
      </c>
      <c r="AO231" s="14">
        <f>INDEX(SystemParamValues,MATCH("NIEmpeeMainRate",ParamNames,0),MATCH($B$2,SystemNames,0))</f>
        <v>0.12</v>
      </c>
      <c r="AP231" s="40">
        <v>0</v>
      </c>
      <c r="AQ231" s="14">
        <f>INDEX(SystemParamValues,MATCH("NIEmpeeMainRate",ParamNames,0),MATCH($B$2,SystemNames,0))</f>
        <v>0.12</v>
      </c>
      <c r="AR231" s="14">
        <f>INDEX(SystemParamValues,MATCH("NIEmpeeUELRate",ParamNames,0),MATCH($B$2,SystemNames,0))</f>
        <v>0.02</v>
      </c>
      <c r="AS231" s="14">
        <f>INDEX(SystemParamValues,MATCH("NIEmpeeUELRate",ParamNames,0),MATCH($B$2,SystemNames,0))</f>
        <v>0.02</v>
      </c>
      <c r="AT231" s="14">
        <f>INDEX(SystemParamValues,MATCH("NIEmpeeUELRate",ParamNames,0),MATCH($B$2,SystemNames,0))</f>
        <v>0.02</v>
      </c>
      <c r="AU231" s="14">
        <f>INDEX(SystemParamValues,MATCH("NIEmpeeUELRate",ParamNames,0),MATCH($B$2,SystemNames,0))</f>
        <v>0.02</v>
      </c>
      <c r="AV231" s="14">
        <f>INDEX(SystemParamValues,MATCH("NIEmpeeUELRate",ParamNames,0),MATCH($B$2,SystemNames,0))</f>
        <v>0.02</v>
      </c>
      <c r="AW231" s="14">
        <f>INDEX(SystemParamValues,MATCH("NIEmpeeMainRate",ParamNames,0),MATCH($B$2,SystemNames,0))</f>
        <v>0.12</v>
      </c>
    </row>
    <row r="232" spans="1:49">
      <c r="A232" s="21" t="s">
        <v>269</v>
      </c>
      <c r="B232" s="29">
        <v>0</v>
      </c>
      <c r="C232" s="14">
        <f>INDEX(SystemParamValues,MATCH("NIEmperMainRate",ParamNames,0),MATCH($B$2,SystemNames,0))</f>
        <v>0.13800000000000001</v>
      </c>
      <c r="D232" s="14">
        <f>INDEX(SystemParamValues,MATCH("NIEmperUELRate",ParamNames,0),MATCH($B$2,SystemNames,0))</f>
        <v>0.13800000000000001</v>
      </c>
      <c r="E232" s="14">
        <f>INDEX(SystemParamValues,MATCH("NIEmperUELRate",ParamNames,0),MATCH($B$2,SystemNames,0))</f>
        <v>0.13800000000000001</v>
      </c>
      <c r="F232" s="14">
        <f>INDEX(SystemParamValues,MATCH("NIEmperUELRate",ParamNames,0),MATCH($B$2,SystemNames,0))</f>
        <v>0.13800000000000001</v>
      </c>
      <c r="G232" s="14">
        <f>INDEX(SystemParamValues,MATCH("NIEmperUELRate",ParamNames,0),MATCH($B$2,SystemNames,0))</f>
        <v>0.13800000000000001</v>
      </c>
      <c r="H232" s="14">
        <f>INDEX(SystemParamValues,MATCH("NIEmperUELRate",ParamNames,0),MATCH($B$2,SystemNames,0))</f>
        <v>0.13800000000000001</v>
      </c>
      <c r="I232" s="14">
        <f>INDEX(SystemParamValues,MATCH("NIEmperMainRate",ParamNames,0),MATCH($B$2,SystemNames,0))</f>
        <v>0.13800000000000001</v>
      </c>
      <c r="J232" s="14">
        <v>0</v>
      </c>
      <c r="K232" s="14">
        <f>INDEX(SystemParamValues,MATCH("NIEmperMainRate",ParamNames,0),MATCH($B$2,SystemNames,0))</f>
        <v>0.13800000000000001</v>
      </c>
      <c r="L232" s="14">
        <f>INDEX(SystemParamValues,MATCH("NIEmperUELRate",ParamNames,0),MATCH($B$2,SystemNames,0))</f>
        <v>0.13800000000000001</v>
      </c>
      <c r="M232" s="14">
        <f>INDEX(SystemParamValues,MATCH("NIEmperUELRate",ParamNames,0),MATCH($B$2,SystemNames,0))</f>
        <v>0.13800000000000001</v>
      </c>
      <c r="N232" s="14">
        <f>INDEX(SystemParamValues,MATCH("NIEmperUELRate",ParamNames,0),MATCH($B$2,SystemNames,0))</f>
        <v>0.13800000000000001</v>
      </c>
      <c r="O232" s="14">
        <f>INDEX(SystemParamValues,MATCH("NIEmperUELRate",ParamNames,0),MATCH($B$2,SystemNames,0))</f>
        <v>0.13800000000000001</v>
      </c>
      <c r="P232" s="14">
        <f>INDEX(SystemParamValues,MATCH("NIEmperUELRate",ParamNames,0),MATCH($B$2,SystemNames,0))</f>
        <v>0.13800000000000001</v>
      </c>
      <c r="Q232" s="14">
        <f>INDEX(SystemParamValues,MATCH("NIEmperMainRate",ParamNames,0),MATCH($B$2,SystemNames,0))</f>
        <v>0.13800000000000001</v>
      </c>
      <c r="R232" s="14">
        <v>0</v>
      </c>
      <c r="S232" s="14">
        <f>INDEX(SystemParamValues,MATCH("NIEmperMainRate",ParamNames,0),MATCH($B$2,SystemNames,0))</f>
        <v>0.13800000000000001</v>
      </c>
      <c r="T232" s="14">
        <f>INDEX(SystemParamValues,MATCH("NIEmperUELRate",ParamNames,0),MATCH($B$2,SystemNames,0))</f>
        <v>0.13800000000000001</v>
      </c>
      <c r="U232" s="14">
        <f>INDEX(SystemParamValues,MATCH("NIEmperUELRate",ParamNames,0),MATCH($B$2,SystemNames,0))</f>
        <v>0.13800000000000001</v>
      </c>
      <c r="V232" s="14">
        <f>INDEX(SystemParamValues,MATCH("NIEmperUELRate",ParamNames,0),MATCH($B$2,SystemNames,0))</f>
        <v>0.13800000000000001</v>
      </c>
      <c r="W232" s="14">
        <f>INDEX(SystemParamValues,MATCH("NIEmperUELRate",ParamNames,0),MATCH($B$2,SystemNames,0))</f>
        <v>0.13800000000000001</v>
      </c>
      <c r="X232" s="14">
        <f>INDEX(SystemParamValues,MATCH("NIEmperUELRate",ParamNames,0),MATCH($B$2,SystemNames,0))</f>
        <v>0.13800000000000001</v>
      </c>
      <c r="Y232" s="14">
        <f>INDEX(SystemParamValues,MATCH("NIEmperMainRate",ParamNames,0),MATCH($B$2,SystemNames,0))</f>
        <v>0.13800000000000001</v>
      </c>
      <c r="Z232" s="14">
        <v>0</v>
      </c>
      <c r="AA232" s="14">
        <f>INDEX(SystemParamValues,MATCH("NIEmperMainRate",ParamNames,0),MATCH($B$2,SystemNames,0))</f>
        <v>0.13800000000000001</v>
      </c>
      <c r="AB232" s="14">
        <f>INDEX(SystemParamValues,MATCH("NIEmperUELRate",ParamNames,0),MATCH($B$2,SystemNames,0))</f>
        <v>0.13800000000000001</v>
      </c>
      <c r="AC232" s="14">
        <f>INDEX(SystemParamValues,MATCH("NIEmperUELRate",ParamNames,0),MATCH($B$2,SystemNames,0))</f>
        <v>0.13800000000000001</v>
      </c>
      <c r="AD232" s="14">
        <f>INDEX(SystemParamValues,MATCH("NIEmperUELRate",ParamNames,0),MATCH($B$2,SystemNames,0))</f>
        <v>0.13800000000000001</v>
      </c>
      <c r="AE232" s="14">
        <f>INDEX(SystemParamValues,MATCH("NIEmperUELRate",ParamNames,0),MATCH($B$2,SystemNames,0))</f>
        <v>0.13800000000000001</v>
      </c>
      <c r="AF232" s="14">
        <f>INDEX(SystemParamValues,MATCH("NIEmperUELRate",ParamNames,0),MATCH($B$2,SystemNames,0))</f>
        <v>0.13800000000000001</v>
      </c>
      <c r="AG232" s="14">
        <f>INDEX(SystemParamValues,MATCH("NIEmperMainRate",ParamNames,0),MATCH($B$2,SystemNames,0))</f>
        <v>0.13800000000000001</v>
      </c>
      <c r="AH232" s="14">
        <v>0</v>
      </c>
      <c r="AI232" s="14">
        <f>INDEX(SystemParamValues,MATCH("NIEmperMainRate",ParamNames,0),MATCH($B$2,SystemNames,0))</f>
        <v>0.13800000000000001</v>
      </c>
      <c r="AJ232" s="14">
        <f>INDEX(SystemParamValues,MATCH("NIEmperUELRate",ParamNames,0),MATCH($B$2,SystemNames,0))</f>
        <v>0.13800000000000001</v>
      </c>
      <c r="AK232" s="14">
        <f>INDEX(SystemParamValues,MATCH("NIEmperUELRate",ParamNames,0),MATCH($B$2,SystemNames,0))</f>
        <v>0.13800000000000001</v>
      </c>
      <c r="AL232" s="14">
        <f>INDEX(SystemParamValues,MATCH("NIEmperUELRate",ParamNames,0),MATCH($B$2,SystemNames,0))</f>
        <v>0.13800000000000001</v>
      </c>
      <c r="AM232" s="14">
        <f>INDEX(SystemParamValues,MATCH("NIEmperUELRate",ParamNames,0),MATCH($B$2,SystemNames,0))</f>
        <v>0.13800000000000001</v>
      </c>
      <c r="AN232" s="14">
        <f>INDEX(SystemParamValues,MATCH("NIEmperUELRate",ParamNames,0),MATCH($B$2,SystemNames,0))</f>
        <v>0.13800000000000001</v>
      </c>
      <c r="AO232" s="14">
        <f>INDEX(SystemParamValues,MATCH("NIEmperMainRate",ParamNames,0),MATCH($B$2,SystemNames,0))</f>
        <v>0.13800000000000001</v>
      </c>
      <c r="AP232" s="14">
        <v>0</v>
      </c>
      <c r="AQ232" s="14">
        <f>INDEX(SystemParamValues,MATCH("NIEmperMainRate",ParamNames,0),MATCH($B$2,SystemNames,0))</f>
        <v>0.13800000000000001</v>
      </c>
      <c r="AR232" s="14">
        <f>INDEX(SystemParamValues,MATCH("NIEmperUELRate",ParamNames,0),MATCH($B$2,SystemNames,0))</f>
        <v>0.13800000000000001</v>
      </c>
      <c r="AS232" s="14">
        <f>INDEX(SystemParamValues,MATCH("NIEmperUELRate",ParamNames,0),MATCH($B$2,SystemNames,0))</f>
        <v>0.13800000000000001</v>
      </c>
      <c r="AT232" s="14">
        <f>INDEX(SystemParamValues,MATCH("NIEmperUELRate",ParamNames,0),MATCH($B$2,SystemNames,0))</f>
        <v>0.13800000000000001</v>
      </c>
      <c r="AU232" s="14">
        <f>INDEX(SystemParamValues,MATCH("NIEmperUELRate",ParamNames,0),MATCH($B$2,SystemNames,0))</f>
        <v>0.13800000000000001</v>
      </c>
      <c r="AV232" s="14">
        <f>INDEX(SystemParamValues,MATCH("NIEmperUELRate",ParamNames,0),MATCH($B$2,SystemNames,0))</f>
        <v>0.13800000000000001</v>
      </c>
      <c r="AW232" s="14">
        <f>INDEX(SystemParamValues,MATCH("NIEmperMainRate",ParamNames,0),MATCH($B$2,SystemNames,0))</f>
        <v>0.13800000000000001</v>
      </c>
    </row>
    <row r="233" spans="1:49">
      <c r="A233" s="21" t="s">
        <v>264</v>
      </c>
      <c r="B233" s="29">
        <v>0</v>
      </c>
      <c r="C233" s="14">
        <v>0</v>
      </c>
      <c r="D233" s="14">
        <v>0</v>
      </c>
      <c r="E233" s="14">
        <v>0</v>
      </c>
      <c r="F233" s="14">
        <v>0</v>
      </c>
      <c r="G233" s="14">
        <v>0</v>
      </c>
      <c r="H233" s="14">
        <v>0</v>
      </c>
      <c r="I233" s="14">
        <f>INDEX(SystemParamValues,MATCH("TaxCredTaperRate",ParamNames,0),MATCH($B$2,SystemNames,0))</f>
        <v>0.41</v>
      </c>
      <c r="J233" s="14">
        <v>0</v>
      </c>
      <c r="K233" s="14">
        <v>0</v>
      </c>
      <c r="L233" s="14">
        <v>0</v>
      </c>
      <c r="M233" s="14">
        <v>0</v>
      </c>
      <c r="N233" s="14">
        <v>0</v>
      </c>
      <c r="O233" s="14">
        <v>0</v>
      </c>
      <c r="P233" s="14">
        <v>0</v>
      </c>
      <c r="Q233" s="14">
        <f>INDEX(SystemParamValues,MATCH("TaxCredTaperRate",ParamNames,0),MATCH($B$2,SystemNames,0))</f>
        <v>0.41</v>
      </c>
      <c r="R233" s="14">
        <v>0</v>
      </c>
      <c r="S233" s="14">
        <v>0</v>
      </c>
      <c r="T233" s="14">
        <v>0</v>
      </c>
      <c r="U233" s="14">
        <v>0</v>
      </c>
      <c r="V233" s="14">
        <v>0</v>
      </c>
      <c r="W233" s="14">
        <v>0</v>
      </c>
      <c r="X233" s="14">
        <v>0</v>
      </c>
      <c r="Y233" s="14">
        <f>INDEX(SystemParamValues,MATCH("TaxCredTaperRate",ParamNames,0),MATCH($B$2,SystemNames,0))</f>
        <v>0.41</v>
      </c>
      <c r="Z233" s="14">
        <v>0</v>
      </c>
      <c r="AA233" s="14">
        <v>0</v>
      </c>
      <c r="AB233" s="14">
        <v>0</v>
      </c>
      <c r="AC233" s="14">
        <v>0</v>
      </c>
      <c r="AD233" s="14">
        <v>0</v>
      </c>
      <c r="AE233" s="14">
        <v>0</v>
      </c>
      <c r="AF233" s="14">
        <v>0</v>
      </c>
      <c r="AG233" s="14">
        <f>INDEX(SystemParamValues,MATCH("TaxCredTaperRate",ParamNames,0),MATCH($B$2,SystemNames,0))</f>
        <v>0.41</v>
      </c>
      <c r="AH233" s="14">
        <v>0</v>
      </c>
      <c r="AI233" s="14">
        <v>0</v>
      </c>
      <c r="AJ233" s="14">
        <v>0</v>
      </c>
      <c r="AK233" s="14">
        <v>0</v>
      </c>
      <c r="AL233" s="14">
        <v>0</v>
      </c>
      <c r="AM233" s="14">
        <v>0</v>
      </c>
      <c r="AN233" s="14">
        <v>0</v>
      </c>
      <c r="AO233" s="14">
        <f>INDEX(SystemParamValues,MATCH("TaxCredTaperRate",ParamNames,0),MATCH($B$2,SystemNames,0))</f>
        <v>0.41</v>
      </c>
      <c r="AP233" s="14">
        <v>0</v>
      </c>
      <c r="AQ233" s="14">
        <v>0</v>
      </c>
      <c r="AR233" s="14">
        <v>0</v>
      </c>
      <c r="AS233" s="14">
        <v>0</v>
      </c>
      <c r="AT233" s="14">
        <v>0</v>
      </c>
      <c r="AU233" s="14">
        <v>0</v>
      </c>
      <c r="AV233" s="14">
        <v>0</v>
      </c>
      <c r="AW233" s="14">
        <f>INDEX(SystemParamValues,MATCH("TaxCredTaperRate",ParamNames,0),MATCH($B$2,SystemNames,0))</f>
        <v>0.41</v>
      </c>
    </row>
    <row r="234" spans="1:49">
      <c r="A234" s="21" t="s">
        <v>260</v>
      </c>
      <c r="B234" s="30">
        <f t="shared" ref="B234:AW234" si="72">(B230+B231+B232+B233)/(1+B232)</f>
        <v>0</v>
      </c>
      <c r="C234" s="15">
        <f t="shared" si="72"/>
        <v>0.40246045694200355</v>
      </c>
      <c r="D234" s="15">
        <f t="shared" si="72"/>
        <v>0.49033391915641483</v>
      </c>
      <c r="E234" s="15">
        <f t="shared" si="72"/>
        <v>0.58492091388400713</v>
      </c>
      <c r="F234" s="15">
        <f t="shared" si="72"/>
        <v>0.64752196836555376</v>
      </c>
      <c r="G234" s="15">
        <f t="shared" si="72"/>
        <v>0.66608084358523734</v>
      </c>
      <c r="H234" s="15">
        <f t="shared" si="72"/>
        <v>0.53427065026362053</v>
      </c>
      <c r="I234" s="15">
        <f t="shared" si="72"/>
        <v>0.76274165202108968</v>
      </c>
      <c r="J234" s="15">
        <f t="shared" si="72"/>
        <v>0</v>
      </c>
      <c r="K234" s="15">
        <f t="shared" si="72"/>
        <v>0.40246045694200355</v>
      </c>
      <c r="L234" s="15">
        <f t="shared" si="72"/>
        <v>0.49033391915641483</v>
      </c>
      <c r="M234" s="15">
        <f t="shared" si="72"/>
        <v>0.58492091388400713</v>
      </c>
      <c r="N234" s="15">
        <f t="shared" si="72"/>
        <v>0.64752196836555376</v>
      </c>
      <c r="O234" s="15">
        <f t="shared" si="72"/>
        <v>0.66608084358523734</v>
      </c>
      <c r="P234" s="15">
        <f t="shared" si="72"/>
        <v>0.53427065026362053</v>
      </c>
      <c r="Q234" s="15">
        <f t="shared" si="72"/>
        <v>0.76274165202108968</v>
      </c>
      <c r="R234" s="15">
        <f t="shared" si="72"/>
        <v>0</v>
      </c>
      <c r="S234" s="15">
        <f t="shared" si="72"/>
        <v>0.40246045694200355</v>
      </c>
      <c r="T234" s="15">
        <f t="shared" si="72"/>
        <v>0.49033391915641483</v>
      </c>
      <c r="U234" s="15">
        <f t="shared" si="72"/>
        <v>0.58492091388400713</v>
      </c>
      <c r="V234" s="15">
        <f t="shared" si="72"/>
        <v>0.64752196836555376</v>
      </c>
      <c r="W234" s="15">
        <f t="shared" si="72"/>
        <v>0.66608084358523734</v>
      </c>
      <c r="X234" s="15">
        <f t="shared" si="72"/>
        <v>0.53427065026362053</v>
      </c>
      <c r="Y234" s="15">
        <f t="shared" si="72"/>
        <v>0.76274165202108968</v>
      </c>
      <c r="Z234" s="15">
        <f t="shared" si="72"/>
        <v>0</v>
      </c>
      <c r="AA234" s="15">
        <f t="shared" si="72"/>
        <v>0.40246045694200355</v>
      </c>
      <c r="AB234" s="15">
        <f t="shared" si="72"/>
        <v>0.49033391915641483</v>
      </c>
      <c r="AC234" s="15">
        <f t="shared" si="72"/>
        <v>0.58492091388400713</v>
      </c>
      <c r="AD234" s="15">
        <f t="shared" si="72"/>
        <v>0.64752196836555376</v>
      </c>
      <c r="AE234" s="15">
        <f t="shared" si="72"/>
        <v>0.66608084358523734</v>
      </c>
      <c r="AF234" s="15">
        <f t="shared" si="72"/>
        <v>0.53427065026362053</v>
      </c>
      <c r="AG234" s="15">
        <f t="shared" si="72"/>
        <v>0.76274165202108968</v>
      </c>
      <c r="AH234" s="15">
        <f t="shared" si="72"/>
        <v>0</v>
      </c>
      <c r="AI234" s="15">
        <f t="shared" si="72"/>
        <v>0.40246045694200355</v>
      </c>
      <c r="AJ234" s="15">
        <f t="shared" si="72"/>
        <v>0.49033391915641483</v>
      </c>
      <c r="AK234" s="15">
        <f t="shared" si="72"/>
        <v>0.58492091388400713</v>
      </c>
      <c r="AL234" s="15">
        <f t="shared" si="72"/>
        <v>0.64752196836555376</v>
      </c>
      <c r="AM234" s="15">
        <f t="shared" si="72"/>
        <v>0.66608084358523734</v>
      </c>
      <c r="AN234" s="15">
        <f t="shared" si="72"/>
        <v>0.53427065026362053</v>
      </c>
      <c r="AO234" s="15">
        <f t="shared" si="72"/>
        <v>0.76274165202108968</v>
      </c>
      <c r="AP234" s="15">
        <f t="shared" si="72"/>
        <v>0</v>
      </c>
      <c r="AQ234" s="15">
        <f t="shared" si="72"/>
        <v>0.40246045694200355</v>
      </c>
      <c r="AR234" s="15">
        <f t="shared" si="72"/>
        <v>0.49033391915641483</v>
      </c>
      <c r="AS234" s="15">
        <f t="shared" si="72"/>
        <v>0.58492091388400713</v>
      </c>
      <c r="AT234" s="15">
        <f t="shared" si="72"/>
        <v>0.64752196836555376</v>
      </c>
      <c r="AU234" s="15">
        <f t="shared" si="72"/>
        <v>0.66608084358523734</v>
      </c>
      <c r="AV234" s="15">
        <f t="shared" si="72"/>
        <v>0.53427065026362053</v>
      </c>
      <c r="AW234" s="15">
        <f t="shared" si="72"/>
        <v>0.76274165202108968</v>
      </c>
    </row>
    <row r="235" spans="1:49">
      <c r="A235" s="21" t="s">
        <v>10</v>
      </c>
      <c r="B235" s="29">
        <v>0</v>
      </c>
      <c r="C235" s="14">
        <v>0</v>
      </c>
      <c r="D235" s="14">
        <v>0</v>
      </c>
      <c r="E235" s="14">
        <v>0</v>
      </c>
      <c r="F235" s="14">
        <v>0</v>
      </c>
      <c r="G235" s="14">
        <v>0</v>
      </c>
      <c r="H235" s="14">
        <v>0</v>
      </c>
      <c r="I235" s="14">
        <v>0</v>
      </c>
      <c r="J235" s="14">
        <f t="shared" ref="J235:Q235" si="73">INDEX(SystemParamValues,MATCH("BasicRate",ParamNames,0),MATCH($B$2,SystemNames,0))</f>
        <v>0.2</v>
      </c>
      <c r="K235" s="14">
        <f t="shared" si="73"/>
        <v>0.2</v>
      </c>
      <c r="L235" s="14">
        <f t="shared" si="73"/>
        <v>0.2</v>
      </c>
      <c r="M235" s="14">
        <f t="shared" si="73"/>
        <v>0.2</v>
      </c>
      <c r="N235" s="14">
        <f t="shared" si="73"/>
        <v>0.2</v>
      </c>
      <c r="O235" s="14">
        <f t="shared" si="73"/>
        <v>0.2</v>
      </c>
      <c r="P235" s="14">
        <f t="shared" si="73"/>
        <v>0.2</v>
      </c>
      <c r="Q235" s="14">
        <f t="shared" si="73"/>
        <v>0.2</v>
      </c>
      <c r="R235" s="14">
        <f t="shared" ref="R235:Y235" si="74">INDEX(SystemParamValues,MATCH("HigherRate",ParamNames,0),MATCH($B$2,SystemNames,0))</f>
        <v>0.4</v>
      </c>
      <c r="S235" s="14">
        <f t="shared" si="74"/>
        <v>0.4</v>
      </c>
      <c r="T235" s="14">
        <f t="shared" si="74"/>
        <v>0.4</v>
      </c>
      <c r="U235" s="14">
        <f t="shared" si="74"/>
        <v>0.4</v>
      </c>
      <c r="V235" s="14">
        <f t="shared" si="74"/>
        <v>0.4</v>
      </c>
      <c r="W235" s="14">
        <f t="shared" si="74"/>
        <v>0.4</v>
      </c>
      <c r="X235" s="14">
        <f t="shared" si="74"/>
        <v>0.4</v>
      </c>
      <c r="Y235" s="14">
        <f t="shared" si="74"/>
        <v>0.4</v>
      </c>
      <c r="Z235" s="14">
        <f t="shared" ref="Z235:AG235" si="75">INDEX(SystemParamValues,MATCH("MTROnPATaper",ParamNames,0),MATCH($B$2,SystemNames,0))</f>
        <v>0.6</v>
      </c>
      <c r="AA235" s="14">
        <f t="shared" si="75"/>
        <v>0.6</v>
      </c>
      <c r="AB235" s="14">
        <f t="shared" si="75"/>
        <v>0.6</v>
      </c>
      <c r="AC235" s="14">
        <f t="shared" si="75"/>
        <v>0.6</v>
      </c>
      <c r="AD235" s="14">
        <f t="shared" si="75"/>
        <v>0.6</v>
      </c>
      <c r="AE235" s="14">
        <f t="shared" si="75"/>
        <v>0.6</v>
      </c>
      <c r="AF235" s="14">
        <f t="shared" si="75"/>
        <v>0.6</v>
      </c>
      <c r="AG235" s="14">
        <f t="shared" si="75"/>
        <v>0.6</v>
      </c>
      <c r="AH235" s="14">
        <f t="shared" ref="AH235:AO235" si="76">INDEX(SystemParamValues,MATCH("AdditionalRate",ParamNames,0),MATCH($B$2,SystemNames,0))</f>
        <v>0.45</v>
      </c>
      <c r="AI235" s="14">
        <f t="shared" si="76"/>
        <v>0.45</v>
      </c>
      <c r="AJ235" s="14">
        <f t="shared" si="76"/>
        <v>0.45</v>
      </c>
      <c r="AK235" s="14">
        <f t="shared" si="76"/>
        <v>0.45</v>
      </c>
      <c r="AL235" s="14">
        <f t="shared" si="76"/>
        <v>0.45</v>
      </c>
      <c r="AM235" s="14">
        <f t="shared" si="76"/>
        <v>0.45</v>
      </c>
      <c r="AN235" s="14">
        <f t="shared" si="76"/>
        <v>0.45</v>
      </c>
      <c r="AO235" s="14">
        <f t="shared" si="76"/>
        <v>0.45</v>
      </c>
      <c r="AP235" s="14">
        <f t="shared" ref="AP235:AW235" si="77">INDEX(SystemParamValues,MATCH("PensCredTaperRate",ParamNames,0),MATCH($B$2,SystemNames,0))</f>
        <v>0.4</v>
      </c>
      <c r="AQ235" s="14">
        <f t="shared" si="77"/>
        <v>0.4</v>
      </c>
      <c r="AR235" s="14">
        <f t="shared" si="77"/>
        <v>0.4</v>
      </c>
      <c r="AS235" s="14">
        <f t="shared" si="77"/>
        <v>0.4</v>
      </c>
      <c r="AT235" s="14">
        <f t="shared" si="77"/>
        <v>0.4</v>
      </c>
      <c r="AU235" s="14">
        <f t="shared" si="77"/>
        <v>0.4</v>
      </c>
      <c r="AV235" s="14">
        <f t="shared" si="77"/>
        <v>0.4</v>
      </c>
      <c r="AW235" s="14">
        <f t="shared" si="77"/>
        <v>0.4</v>
      </c>
    </row>
    <row r="236" spans="1:49">
      <c r="A236" s="21" t="s">
        <v>180</v>
      </c>
      <c r="B236" s="29">
        <v>0.6</v>
      </c>
      <c r="C236" s="14">
        <v>0.6</v>
      </c>
      <c r="D236" s="14">
        <v>0.6</v>
      </c>
      <c r="E236" s="14">
        <v>0.6</v>
      </c>
      <c r="F236" s="14">
        <v>0.6</v>
      </c>
      <c r="G236" s="14">
        <v>0.6</v>
      </c>
      <c r="H236" s="14">
        <v>0.6</v>
      </c>
      <c r="I236" s="14">
        <v>0.6</v>
      </c>
      <c r="J236" s="14">
        <v>0.6</v>
      </c>
      <c r="K236" s="14">
        <v>0.6</v>
      </c>
      <c r="L236" s="14">
        <v>0.6</v>
      </c>
      <c r="M236" s="14">
        <v>0.6</v>
      </c>
      <c r="N236" s="14">
        <v>0.6</v>
      </c>
      <c r="O236" s="14">
        <v>0.6</v>
      </c>
      <c r="P236" s="14">
        <v>0.6</v>
      </c>
      <c r="Q236" s="14">
        <v>0.6</v>
      </c>
      <c r="R236" s="14">
        <v>0.6</v>
      </c>
      <c r="S236" s="14">
        <v>0.6</v>
      </c>
      <c r="T236" s="14">
        <v>0.6</v>
      </c>
      <c r="U236" s="14">
        <v>0.6</v>
      </c>
      <c r="V236" s="14">
        <v>0.6</v>
      </c>
      <c r="W236" s="14">
        <v>0.6</v>
      </c>
      <c r="X236" s="14">
        <v>0.6</v>
      </c>
      <c r="Y236" s="14">
        <v>0.6</v>
      </c>
      <c r="Z236" s="14">
        <v>0.6</v>
      </c>
      <c r="AA236" s="14">
        <v>0.6</v>
      </c>
      <c r="AB236" s="14">
        <v>0.6</v>
      </c>
      <c r="AC236" s="14">
        <v>0.6</v>
      </c>
      <c r="AD236" s="14">
        <v>0.6</v>
      </c>
      <c r="AE236" s="14">
        <v>0.6</v>
      </c>
      <c r="AF236" s="14">
        <v>0.6</v>
      </c>
      <c r="AG236" s="14">
        <v>0.6</v>
      </c>
      <c r="AH236" s="14">
        <v>0.6</v>
      </c>
      <c r="AI236" s="14">
        <v>0.6</v>
      </c>
      <c r="AJ236" s="14">
        <v>0.6</v>
      </c>
      <c r="AK236" s="14">
        <v>0.6</v>
      </c>
      <c r="AL236" s="14">
        <v>0.6</v>
      </c>
      <c r="AM236" s="14">
        <v>0.6</v>
      </c>
      <c r="AN236" s="14">
        <v>0.6</v>
      </c>
      <c r="AO236" s="14">
        <v>0.6</v>
      </c>
      <c r="AP236" s="14">
        <v>0.6</v>
      </c>
      <c r="AQ236" s="14">
        <v>0.6</v>
      </c>
      <c r="AR236" s="14">
        <v>0.6</v>
      </c>
      <c r="AS236" s="14">
        <v>0.6</v>
      </c>
      <c r="AT236" s="14">
        <v>0.6</v>
      </c>
      <c r="AU236" s="14">
        <v>0.6</v>
      </c>
      <c r="AV236" s="14">
        <v>0.6</v>
      </c>
      <c r="AW236" s="14">
        <v>0.6</v>
      </c>
    </row>
    <row r="237" spans="1:49">
      <c r="A237" s="21" t="s">
        <v>3</v>
      </c>
      <c r="B237" s="29">
        <v>1</v>
      </c>
      <c r="C237" s="14">
        <v>1</v>
      </c>
      <c r="D237" s="14">
        <v>1</v>
      </c>
      <c r="E237" s="14">
        <v>1</v>
      </c>
      <c r="F237" s="14">
        <v>1</v>
      </c>
      <c r="G237" s="14">
        <v>1</v>
      </c>
      <c r="H237" s="14">
        <v>1</v>
      </c>
      <c r="I237" s="14">
        <v>1</v>
      </c>
      <c r="J237" s="14">
        <v>1</v>
      </c>
      <c r="K237" s="14">
        <v>1</v>
      </c>
      <c r="L237" s="14">
        <v>1</v>
      </c>
      <c r="M237" s="14">
        <v>1</v>
      </c>
      <c r="N237" s="14">
        <v>1</v>
      </c>
      <c r="O237" s="14">
        <v>1</v>
      </c>
      <c r="P237" s="14">
        <v>1</v>
      </c>
      <c r="Q237" s="14">
        <v>1</v>
      </c>
      <c r="R237" s="14">
        <v>1</v>
      </c>
      <c r="S237" s="14">
        <v>1</v>
      </c>
      <c r="T237" s="14">
        <v>1</v>
      </c>
      <c r="U237" s="14">
        <v>1</v>
      </c>
      <c r="V237" s="14">
        <v>1</v>
      </c>
      <c r="W237" s="14">
        <v>1</v>
      </c>
      <c r="X237" s="14">
        <v>1</v>
      </c>
      <c r="Y237" s="14">
        <v>1</v>
      </c>
      <c r="Z237" s="14">
        <v>1</v>
      </c>
      <c r="AA237" s="14">
        <v>1</v>
      </c>
      <c r="AB237" s="14">
        <v>1</v>
      </c>
      <c r="AC237" s="14">
        <v>1</v>
      </c>
      <c r="AD237" s="14">
        <v>1</v>
      </c>
      <c r="AE237" s="14">
        <v>1</v>
      </c>
      <c r="AF237" s="14">
        <v>1</v>
      </c>
      <c r="AG237" s="14">
        <v>1</v>
      </c>
      <c r="AH237" s="14">
        <v>1</v>
      </c>
      <c r="AI237" s="14">
        <v>1</v>
      </c>
      <c r="AJ237" s="14">
        <v>1</v>
      </c>
      <c r="AK237" s="14">
        <v>1</v>
      </c>
      <c r="AL237" s="14">
        <v>1</v>
      </c>
      <c r="AM237" s="14">
        <v>1</v>
      </c>
      <c r="AN237" s="14">
        <v>1</v>
      </c>
      <c r="AO237" s="14">
        <v>1</v>
      </c>
      <c r="AP237" s="14">
        <v>1</v>
      </c>
      <c r="AQ237" s="14">
        <v>1</v>
      </c>
      <c r="AR237" s="14">
        <v>1</v>
      </c>
      <c r="AS237" s="14">
        <v>1</v>
      </c>
      <c r="AT237" s="14">
        <v>1</v>
      </c>
      <c r="AU237" s="14">
        <v>1</v>
      </c>
      <c r="AV237" s="14">
        <v>1</v>
      </c>
      <c r="AW237" s="14">
        <v>1</v>
      </c>
    </row>
    <row r="238" spans="1:49">
      <c r="A238" s="21" t="s">
        <v>251</v>
      </c>
      <c r="B238" s="24">
        <f>1</f>
        <v>1</v>
      </c>
      <c r="C238" s="1">
        <f>1</f>
        <v>1</v>
      </c>
      <c r="D238" s="1">
        <f>1</f>
        <v>1</v>
      </c>
      <c r="E238" s="1">
        <f>1</f>
        <v>1</v>
      </c>
      <c r="F238" s="1">
        <f>1</f>
        <v>1</v>
      </c>
      <c r="G238" s="1">
        <f>1</f>
        <v>1</v>
      </c>
      <c r="H238" s="1">
        <f>1</f>
        <v>1</v>
      </c>
      <c r="I238" s="1">
        <f>1</f>
        <v>1</v>
      </c>
      <c r="J238" s="1">
        <f>1</f>
        <v>1</v>
      </c>
      <c r="K238" s="1">
        <f>1</f>
        <v>1</v>
      </c>
      <c r="L238" s="1">
        <f>1</f>
        <v>1</v>
      </c>
      <c r="M238" s="1">
        <f>1</f>
        <v>1</v>
      </c>
      <c r="N238" s="1">
        <f>1</f>
        <v>1</v>
      </c>
      <c r="O238" s="1">
        <f>1</f>
        <v>1</v>
      </c>
      <c r="P238" s="1">
        <f>1</f>
        <v>1</v>
      </c>
      <c r="Q238" s="1">
        <f>1</f>
        <v>1</v>
      </c>
      <c r="R238" s="1">
        <f>1</f>
        <v>1</v>
      </c>
      <c r="S238" s="1">
        <f>1</f>
        <v>1</v>
      </c>
      <c r="T238" s="1">
        <f>1</f>
        <v>1</v>
      </c>
      <c r="U238" s="1">
        <f>1</f>
        <v>1</v>
      </c>
      <c r="V238" s="1">
        <f>1</f>
        <v>1</v>
      </c>
      <c r="W238" s="1">
        <f>1</f>
        <v>1</v>
      </c>
      <c r="X238" s="1">
        <f>1</f>
        <v>1</v>
      </c>
      <c r="Y238" s="1">
        <f>1</f>
        <v>1</v>
      </c>
      <c r="Z238" s="1">
        <f>1</f>
        <v>1</v>
      </c>
      <c r="AA238" s="1">
        <f>1</f>
        <v>1</v>
      </c>
      <c r="AB238" s="1">
        <f>1</f>
        <v>1</v>
      </c>
      <c r="AC238" s="1">
        <f>1</f>
        <v>1</v>
      </c>
      <c r="AD238" s="1">
        <f>1</f>
        <v>1</v>
      </c>
      <c r="AE238" s="1">
        <f>1</f>
        <v>1</v>
      </c>
      <c r="AF238" s="1">
        <f>1</f>
        <v>1</v>
      </c>
      <c r="AG238" s="1">
        <f>1</f>
        <v>1</v>
      </c>
      <c r="AH238" s="1">
        <f>1</f>
        <v>1</v>
      </c>
      <c r="AI238" s="1">
        <f>1</f>
        <v>1</v>
      </c>
      <c r="AJ238" s="1">
        <f>1</f>
        <v>1</v>
      </c>
      <c r="AK238" s="1">
        <f>1</f>
        <v>1</v>
      </c>
      <c r="AL238" s="1">
        <f>1</f>
        <v>1</v>
      </c>
      <c r="AM238" s="1">
        <f>1</f>
        <v>1</v>
      </c>
      <c r="AN238" s="1">
        <f>1</f>
        <v>1</v>
      </c>
      <c r="AO238" s="1">
        <f>1</f>
        <v>1</v>
      </c>
      <c r="AP238" s="1">
        <f>1</f>
        <v>1</v>
      </c>
      <c r="AQ238" s="1">
        <f>1</f>
        <v>1</v>
      </c>
      <c r="AR238" s="1">
        <f>1</f>
        <v>1</v>
      </c>
      <c r="AS238" s="1">
        <f>1</f>
        <v>1</v>
      </c>
      <c r="AT238" s="1">
        <f>1</f>
        <v>1</v>
      </c>
      <c r="AU238" s="1">
        <f>1</f>
        <v>1</v>
      </c>
      <c r="AV238" s="1">
        <f>1</f>
        <v>1</v>
      </c>
      <c r="AW238" s="1">
        <f>1</f>
        <v>1</v>
      </c>
    </row>
    <row r="239" spans="1:49">
      <c r="A239" s="21" t="s">
        <v>250</v>
      </c>
      <c r="B239" s="24">
        <f t="shared" ref="B239:AW239" si="78">((1+$B$3)*(1+$B$4))-1</f>
        <v>5.0599999999999978E-2</v>
      </c>
      <c r="C239" s="1">
        <f t="shared" si="78"/>
        <v>5.0599999999999978E-2</v>
      </c>
      <c r="D239" s="1">
        <f t="shared" si="78"/>
        <v>5.0599999999999978E-2</v>
      </c>
      <c r="E239" s="1">
        <f t="shared" si="78"/>
        <v>5.0599999999999978E-2</v>
      </c>
      <c r="F239" s="1">
        <f t="shared" si="78"/>
        <v>5.0599999999999978E-2</v>
      </c>
      <c r="G239" s="1">
        <f t="shared" si="78"/>
        <v>5.0599999999999978E-2</v>
      </c>
      <c r="H239" s="1">
        <f t="shared" si="78"/>
        <v>5.0599999999999978E-2</v>
      </c>
      <c r="I239" s="1">
        <f t="shared" si="78"/>
        <v>5.0599999999999978E-2</v>
      </c>
      <c r="J239" s="1">
        <f t="shared" si="78"/>
        <v>5.0599999999999978E-2</v>
      </c>
      <c r="K239" s="1">
        <f t="shared" si="78"/>
        <v>5.0599999999999978E-2</v>
      </c>
      <c r="L239" s="1">
        <f t="shared" si="78"/>
        <v>5.0599999999999978E-2</v>
      </c>
      <c r="M239" s="1">
        <f t="shared" si="78"/>
        <v>5.0599999999999978E-2</v>
      </c>
      <c r="N239" s="1">
        <f t="shared" si="78"/>
        <v>5.0599999999999978E-2</v>
      </c>
      <c r="O239" s="1">
        <f t="shared" si="78"/>
        <v>5.0599999999999978E-2</v>
      </c>
      <c r="P239" s="1">
        <f t="shared" si="78"/>
        <v>5.0599999999999978E-2</v>
      </c>
      <c r="Q239" s="1">
        <f t="shared" si="78"/>
        <v>5.0599999999999978E-2</v>
      </c>
      <c r="R239" s="1">
        <f t="shared" si="78"/>
        <v>5.0599999999999978E-2</v>
      </c>
      <c r="S239" s="1">
        <f t="shared" si="78"/>
        <v>5.0599999999999978E-2</v>
      </c>
      <c r="T239" s="1">
        <f t="shared" si="78"/>
        <v>5.0599999999999978E-2</v>
      </c>
      <c r="U239" s="1">
        <f t="shared" si="78"/>
        <v>5.0599999999999978E-2</v>
      </c>
      <c r="V239" s="1">
        <f t="shared" si="78"/>
        <v>5.0599999999999978E-2</v>
      </c>
      <c r="W239" s="1">
        <f t="shared" si="78"/>
        <v>5.0599999999999978E-2</v>
      </c>
      <c r="X239" s="1">
        <f t="shared" si="78"/>
        <v>5.0599999999999978E-2</v>
      </c>
      <c r="Y239" s="1">
        <f t="shared" si="78"/>
        <v>5.0599999999999978E-2</v>
      </c>
      <c r="Z239" s="1">
        <f t="shared" si="78"/>
        <v>5.0599999999999978E-2</v>
      </c>
      <c r="AA239" s="1">
        <f t="shared" si="78"/>
        <v>5.0599999999999978E-2</v>
      </c>
      <c r="AB239" s="1">
        <f t="shared" si="78"/>
        <v>5.0599999999999978E-2</v>
      </c>
      <c r="AC239" s="1">
        <f t="shared" si="78"/>
        <v>5.0599999999999978E-2</v>
      </c>
      <c r="AD239" s="1">
        <f t="shared" si="78"/>
        <v>5.0599999999999978E-2</v>
      </c>
      <c r="AE239" s="1">
        <f t="shared" si="78"/>
        <v>5.0599999999999978E-2</v>
      </c>
      <c r="AF239" s="1">
        <f t="shared" si="78"/>
        <v>5.0599999999999978E-2</v>
      </c>
      <c r="AG239" s="1">
        <f t="shared" si="78"/>
        <v>5.0599999999999978E-2</v>
      </c>
      <c r="AH239" s="1">
        <f t="shared" si="78"/>
        <v>5.0599999999999978E-2</v>
      </c>
      <c r="AI239" s="1">
        <f t="shared" si="78"/>
        <v>5.0599999999999978E-2</v>
      </c>
      <c r="AJ239" s="1">
        <f t="shared" si="78"/>
        <v>5.0599999999999978E-2</v>
      </c>
      <c r="AK239" s="1">
        <f t="shared" si="78"/>
        <v>5.0599999999999978E-2</v>
      </c>
      <c r="AL239" s="1">
        <f t="shared" si="78"/>
        <v>5.0599999999999978E-2</v>
      </c>
      <c r="AM239" s="1">
        <f t="shared" si="78"/>
        <v>5.0599999999999978E-2</v>
      </c>
      <c r="AN239" s="1">
        <f t="shared" si="78"/>
        <v>5.0599999999999978E-2</v>
      </c>
      <c r="AO239" s="1">
        <f t="shared" si="78"/>
        <v>5.0599999999999978E-2</v>
      </c>
      <c r="AP239" s="1">
        <f t="shared" si="78"/>
        <v>5.0599999999999978E-2</v>
      </c>
      <c r="AQ239" s="1">
        <f t="shared" si="78"/>
        <v>5.0599999999999978E-2</v>
      </c>
      <c r="AR239" s="1">
        <f t="shared" si="78"/>
        <v>5.0599999999999978E-2</v>
      </c>
      <c r="AS239" s="1">
        <f t="shared" si="78"/>
        <v>5.0599999999999978E-2</v>
      </c>
      <c r="AT239" s="1">
        <f t="shared" si="78"/>
        <v>5.0599999999999978E-2</v>
      </c>
      <c r="AU239" s="1">
        <f t="shared" si="78"/>
        <v>5.0599999999999978E-2</v>
      </c>
      <c r="AV239" s="1">
        <f t="shared" si="78"/>
        <v>5.0599999999999978E-2</v>
      </c>
      <c r="AW239" s="1">
        <f t="shared" si="78"/>
        <v>5.0599999999999978E-2</v>
      </c>
    </row>
    <row r="240" spans="1:49">
      <c r="A240" s="21" t="s">
        <v>254</v>
      </c>
      <c r="B240" s="24">
        <f t="shared" ref="B240:AW240" si="79">B238*((1+B239)^B237)</f>
        <v>1.0506</v>
      </c>
      <c r="C240" s="1">
        <f t="shared" si="79"/>
        <v>1.0506</v>
      </c>
      <c r="D240" s="1">
        <f t="shared" si="79"/>
        <v>1.0506</v>
      </c>
      <c r="E240" s="1">
        <f t="shared" si="79"/>
        <v>1.0506</v>
      </c>
      <c r="F240" s="1">
        <f t="shared" si="79"/>
        <v>1.0506</v>
      </c>
      <c r="G240" s="1">
        <f t="shared" si="79"/>
        <v>1.0506</v>
      </c>
      <c r="H240" s="1">
        <f t="shared" si="79"/>
        <v>1.0506</v>
      </c>
      <c r="I240" s="1">
        <f t="shared" si="79"/>
        <v>1.0506</v>
      </c>
      <c r="J240" s="1">
        <f t="shared" si="79"/>
        <v>1.0506</v>
      </c>
      <c r="K240" s="1">
        <f t="shared" si="79"/>
        <v>1.0506</v>
      </c>
      <c r="L240" s="1">
        <f t="shared" si="79"/>
        <v>1.0506</v>
      </c>
      <c r="M240" s="1">
        <f t="shared" si="79"/>
        <v>1.0506</v>
      </c>
      <c r="N240" s="1">
        <f t="shared" si="79"/>
        <v>1.0506</v>
      </c>
      <c r="O240" s="1">
        <f t="shared" si="79"/>
        <v>1.0506</v>
      </c>
      <c r="P240" s="1">
        <f t="shared" si="79"/>
        <v>1.0506</v>
      </c>
      <c r="Q240" s="1">
        <f t="shared" si="79"/>
        <v>1.0506</v>
      </c>
      <c r="R240" s="1">
        <f t="shared" si="79"/>
        <v>1.0506</v>
      </c>
      <c r="S240" s="1">
        <f t="shared" si="79"/>
        <v>1.0506</v>
      </c>
      <c r="T240" s="1">
        <f t="shared" si="79"/>
        <v>1.0506</v>
      </c>
      <c r="U240" s="1">
        <f t="shared" si="79"/>
        <v>1.0506</v>
      </c>
      <c r="V240" s="1">
        <f t="shared" si="79"/>
        <v>1.0506</v>
      </c>
      <c r="W240" s="1">
        <f t="shared" si="79"/>
        <v>1.0506</v>
      </c>
      <c r="X240" s="1">
        <f t="shared" si="79"/>
        <v>1.0506</v>
      </c>
      <c r="Y240" s="1">
        <f t="shared" si="79"/>
        <v>1.0506</v>
      </c>
      <c r="Z240" s="1">
        <f t="shared" si="79"/>
        <v>1.0506</v>
      </c>
      <c r="AA240" s="1">
        <f t="shared" si="79"/>
        <v>1.0506</v>
      </c>
      <c r="AB240" s="1">
        <f t="shared" si="79"/>
        <v>1.0506</v>
      </c>
      <c r="AC240" s="1">
        <f t="shared" si="79"/>
        <v>1.0506</v>
      </c>
      <c r="AD240" s="1">
        <f t="shared" si="79"/>
        <v>1.0506</v>
      </c>
      <c r="AE240" s="1">
        <f t="shared" si="79"/>
        <v>1.0506</v>
      </c>
      <c r="AF240" s="1">
        <f t="shared" si="79"/>
        <v>1.0506</v>
      </c>
      <c r="AG240" s="1">
        <f t="shared" si="79"/>
        <v>1.0506</v>
      </c>
      <c r="AH240" s="1">
        <f t="shared" si="79"/>
        <v>1.0506</v>
      </c>
      <c r="AI240" s="1">
        <f t="shared" si="79"/>
        <v>1.0506</v>
      </c>
      <c r="AJ240" s="1">
        <f t="shared" si="79"/>
        <v>1.0506</v>
      </c>
      <c r="AK240" s="1">
        <f t="shared" si="79"/>
        <v>1.0506</v>
      </c>
      <c r="AL240" s="1">
        <f t="shared" si="79"/>
        <v>1.0506</v>
      </c>
      <c r="AM240" s="1">
        <f t="shared" si="79"/>
        <v>1.0506</v>
      </c>
      <c r="AN240" s="1">
        <f t="shared" si="79"/>
        <v>1.0506</v>
      </c>
      <c r="AO240" s="1">
        <f t="shared" si="79"/>
        <v>1.0506</v>
      </c>
      <c r="AP240" s="1">
        <f t="shared" si="79"/>
        <v>1.0506</v>
      </c>
      <c r="AQ240" s="1">
        <f t="shared" si="79"/>
        <v>1.0506</v>
      </c>
      <c r="AR240" s="1">
        <f t="shared" si="79"/>
        <v>1.0506</v>
      </c>
      <c r="AS240" s="1">
        <f t="shared" si="79"/>
        <v>1.0506</v>
      </c>
      <c r="AT240" s="1">
        <f t="shared" si="79"/>
        <v>1.0506</v>
      </c>
      <c r="AU240" s="1">
        <f t="shared" si="79"/>
        <v>1.0506</v>
      </c>
      <c r="AV240" s="1">
        <f t="shared" si="79"/>
        <v>1.0506</v>
      </c>
      <c r="AW240" s="1">
        <f t="shared" si="79"/>
        <v>1.0506</v>
      </c>
    </row>
    <row r="241" spans="1:49">
      <c r="A241" s="21" t="s">
        <v>258</v>
      </c>
      <c r="B241" s="24">
        <f t="shared" ref="B241:AW241" si="80">B240</f>
        <v>1.0506</v>
      </c>
      <c r="C241" s="1">
        <f t="shared" si="80"/>
        <v>1.0506</v>
      </c>
      <c r="D241" s="1">
        <f t="shared" si="80"/>
        <v>1.0506</v>
      </c>
      <c r="E241" s="1">
        <f t="shared" si="80"/>
        <v>1.0506</v>
      </c>
      <c r="F241" s="1">
        <f t="shared" si="80"/>
        <v>1.0506</v>
      </c>
      <c r="G241" s="1">
        <f t="shared" si="80"/>
        <v>1.0506</v>
      </c>
      <c r="H241" s="1">
        <f t="shared" si="80"/>
        <v>1.0506</v>
      </c>
      <c r="I241" s="1">
        <f t="shared" si="80"/>
        <v>1.0506</v>
      </c>
      <c r="J241" s="1">
        <f t="shared" si="80"/>
        <v>1.0506</v>
      </c>
      <c r="K241" s="1">
        <f t="shared" si="80"/>
        <v>1.0506</v>
      </c>
      <c r="L241" s="1">
        <f t="shared" si="80"/>
        <v>1.0506</v>
      </c>
      <c r="M241" s="1">
        <f t="shared" si="80"/>
        <v>1.0506</v>
      </c>
      <c r="N241" s="1">
        <f t="shared" si="80"/>
        <v>1.0506</v>
      </c>
      <c r="O241" s="1">
        <f t="shared" si="80"/>
        <v>1.0506</v>
      </c>
      <c r="P241" s="1">
        <f t="shared" si="80"/>
        <v>1.0506</v>
      </c>
      <c r="Q241" s="1">
        <f t="shared" si="80"/>
        <v>1.0506</v>
      </c>
      <c r="R241" s="1">
        <f t="shared" si="80"/>
        <v>1.0506</v>
      </c>
      <c r="S241" s="1">
        <f t="shared" si="80"/>
        <v>1.0506</v>
      </c>
      <c r="T241" s="1">
        <f t="shared" si="80"/>
        <v>1.0506</v>
      </c>
      <c r="U241" s="1">
        <f t="shared" si="80"/>
        <v>1.0506</v>
      </c>
      <c r="V241" s="1">
        <f t="shared" si="80"/>
        <v>1.0506</v>
      </c>
      <c r="W241" s="1">
        <f t="shared" si="80"/>
        <v>1.0506</v>
      </c>
      <c r="X241" s="1">
        <f t="shared" si="80"/>
        <v>1.0506</v>
      </c>
      <c r="Y241" s="1">
        <f t="shared" si="80"/>
        <v>1.0506</v>
      </c>
      <c r="Z241" s="1">
        <f t="shared" si="80"/>
        <v>1.0506</v>
      </c>
      <c r="AA241" s="1">
        <f t="shared" si="80"/>
        <v>1.0506</v>
      </c>
      <c r="AB241" s="1">
        <f t="shared" si="80"/>
        <v>1.0506</v>
      </c>
      <c r="AC241" s="1">
        <f t="shared" si="80"/>
        <v>1.0506</v>
      </c>
      <c r="AD241" s="1">
        <f t="shared" si="80"/>
        <v>1.0506</v>
      </c>
      <c r="AE241" s="1">
        <f t="shared" si="80"/>
        <v>1.0506</v>
      </c>
      <c r="AF241" s="1">
        <f t="shared" si="80"/>
        <v>1.0506</v>
      </c>
      <c r="AG241" s="1">
        <f t="shared" si="80"/>
        <v>1.0506</v>
      </c>
      <c r="AH241" s="1">
        <f t="shared" si="80"/>
        <v>1.0506</v>
      </c>
      <c r="AI241" s="1">
        <f t="shared" si="80"/>
        <v>1.0506</v>
      </c>
      <c r="AJ241" s="1">
        <f t="shared" si="80"/>
        <v>1.0506</v>
      </c>
      <c r="AK241" s="1">
        <f t="shared" si="80"/>
        <v>1.0506</v>
      </c>
      <c r="AL241" s="1">
        <f t="shared" si="80"/>
        <v>1.0506</v>
      </c>
      <c r="AM241" s="1">
        <f t="shared" si="80"/>
        <v>1.0506</v>
      </c>
      <c r="AN241" s="1">
        <f t="shared" si="80"/>
        <v>1.0506</v>
      </c>
      <c r="AO241" s="1">
        <f t="shared" si="80"/>
        <v>1.0506</v>
      </c>
      <c r="AP241" s="1">
        <f t="shared" si="80"/>
        <v>1.0506</v>
      </c>
      <c r="AQ241" s="1">
        <f t="shared" si="80"/>
        <v>1.0506</v>
      </c>
      <c r="AR241" s="1">
        <f t="shared" si="80"/>
        <v>1.0506</v>
      </c>
      <c r="AS241" s="1">
        <f t="shared" si="80"/>
        <v>1.0506</v>
      </c>
      <c r="AT241" s="1">
        <f t="shared" si="80"/>
        <v>1.0506</v>
      </c>
      <c r="AU241" s="1">
        <f t="shared" si="80"/>
        <v>1.0506</v>
      </c>
      <c r="AV241" s="1">
        <f t="shared" si="80"/>
        <v>1.0506</v>
      </c>
      <c r="AW241" s="1">
        <f t="shared" si="80"/>
        <v>1.0506</v>
      </c>
    </row>
    <row r="242" spans="1:49">
      <c r="A242" s="21" t="s">
        <v>253</v>
      </c>
      <c r="B242" s="24">
        <f t="shared" ref="B242:J242" si="81">1/(1-B234)+B236/(1-B230-B233)</f>
        <v>1.6</v>
      </c>
      <c r="C242" s="1">
        <f t="shared" si="81"/>
        <v>2.4235294117647062</v>
      </c>
      <c r="D242" s="1">
        <f t="shared" si="81"/>
        <v>2.9620689655172416</v>
      </c>
      <c r="E242" s="1">
        <f t="shared" si="81"/>
        <v>3.6277999609802025</v>
      </c>
      <c r="F242" s="1">
        <f t="shared" si="81"/>
        <v>4.2618282789951065</v>
      </c>
      <c r="G242" s="1">
        <f t="shared" si="81"/>
        <v>4.4947368421052634</v>
      </c>
      <c r="H242" s="1">
        <f t="shared" si="81"/>
        <v>3.2380789022298462</v>
      </c>
      <c r="I242" s="1">
        <f t="shared" si="81"/>
        <v>5.7532763532763536</v>
      </c>
      <c r="J242" s="1">
        <f t="shared" si="81"/>
        <v>1.6</v>
      </c>
      <c r="K242" s="1">
        <f>1/(1-K234)+K236/(1-K230-K233)</f>
        <v>2.4235294117647062</v>
      </c>
      <c r="L242" s="1">
        <f t="shared" ref="L242:AW242" si="82">1/(1-L234)+L236/(1-L230-L233)</f>
        <v>2.9620689655172416</v>
      </c>
      <c r="M242" s="1">
        <f t="shared" si="82"/>
        <v>3.6277999609802025</v>
      </c>
      <c r="N242" s="1">
        <f t="shared" si="82"/>
        <v>4.2618282789951065</v>
      </c>
      <c r="O242" s="1">
        <f t="shared" si="82"/>
        <v>4.4947368421052634</v>
      </c>
      <c r="P242" s="1">
        <f t="shared" si="82"/>
        <v>3.2380789022298462</v>
      </c>
      <c r="Q242" s="1">
        <f t="shared" si="82"/>
        <v>5.7532763532763536</v>
      </c>
      <c r="R242" s="1">
        <f t="shared" si="82"/>
        <v>1.6</v>
      </c>
      <c r="S242" s="1">
        <f t="shared" si="82"/>
        <v>2.4235294117647062</v>
      </c>
      <c r="T242" s="1">
        <f t="shared" si="82"/>
        <v>2.9620689655172416</v>
      </c>
      <c r="U242" s="1">
        <f t="shared" si="82"/>
        <v>3.6277999609802025</v>
      </c>
      <c r="V242" s="1">
        <f t="shared" si="82"/>
        <v>4.2618282789951065</v>
      </c>
      <c r="W242" s="1">
        <f t="shared" si="82"/>
        <v>4.4947368421052634</v>
      </c>
      <c r="X242" s="1">
        <f t="shared" si="82"/>
        <v>3.2380789022298462</v>
      </c>
      <c r="Y242" s="1">
        <f t="shared" si="82"/>
        <v>5.7532763532763536</v>
      </c>
      <c r="Z242" s="1">
        <f t="shared" si="82"/>
        <v>1.6</v>
      </c>
      <c r="AA242" s="1">
        <f t="shared" si="82"/>
        <v>2.4235294117647062</v>
      </c>
      <c r="AB242" s="1">
        <f t="shared" si="82"/>
        <v>2.9620689655172416</v>
      </c>
      <c r="AC242" s="1">
        <f t="shared" si="82"/>
        <v>3.6277999609802025</v>
      </c>
      <c r="AD242" s="1">
        <f t="shared" si="82"/>
        <v>4.2618282789951065</v>
      </c>
      <c r="AE242" s="1">
        <f t="shared" si="82"/>
        <v>4.4947368421052634</v>
      </c>
      <c r="AF242" s="1">
        <f t="shared" si="82"/>
        <v>3.2380789022298462</v>
      </c>
      <c r="AG242" s="1">
        <f t="shared" si="82"/>
        <v>5.7532763532763536</v>
      </c>
      <c r="AH242" s="1">
        <f t="shared" si="82"/>
        <v>1.6</v>
      </c>
      <c r="AI242" s="1">
        <f t="shared" si="82"/>
        <v>2.4235294117647062</v>
      </c>
      <c r="AJ242" s="1">
        <f t="shared" si="82"/>
        <v>2.9620689655172416</v>
      </c>
      <c r="AK242" s="1">
        <f t="shared" si="82"/>
        <v>3.6277999609802025</v>
      </c>
      <c r="AL242" s="1">
        <f t="shared" si="82"/>
        <v>4.2618282789951065</v>
      </c>
      <c r="AM242" s="1">
        <f t="shared" si="82"/>
        <v>4.4947368421052634</v>
      </c>
      <c r="AN242" s="1">
        <f t="shared" si="82"/>
        <v>3.2380789022298462</v>
      </c>
      <c r="AO242" s="1">
        <f t="shared" si="82"/>
        <v>5.7532763532763536</v>
      </c>
      <c r="AP242" s="1">
        <f t="shared" si="82"/>
        <v>1.6</v>
      </c>
      <c r="AQ242" s="1">
        <f t="shared" si="82"/>
        <v>2.4235294117647062</v>
      </c>
      <c r="AR242" s="1">
        <f t="shared" si="82"/>
        <v>2.9620689655172416</v>
      </c>
      <c r="AS242" s="1">
        <f t="shared" si="82"/>
        <v>3.6277999609802025</v>
      </c>
      <c r="AT242" s="1">
        <f t="shared" si="82"/>
        <v>4.2618282789951065</v>
      </c>
      <c r="AU242" s="1">
        <f t="shared" si="82"/>
        <v>4.4947368421052634</v>
      </c>
      <c r="AV242" s="1">
        <f t="shared" si="82"/>
        <v>3.2380789022298462</v>
      </c>
      <c r="AW242" s="1">
        <f t="shared" si="82"/>
        <v>5.7532763532763536</v>
      </c>
    </row>
    <row r="243" spans="1:49">
      <c r="A243" s="21" t="s">
        <v>11</v>
      </c>
      <c r="B243" s="24">
        <f t="shared" ref="B243:AW243" si="83">((1+$B$3)*(1+$B$4))-1</f>
        <v>5.0599999999999978E-2</v>
      </c>
      <c r="C243" s="1">
        <f t="shared" si="83"/>
        <v>5.0599999999999978E-2</v>
      </c>
      <c r="D243" s="1">
        <f t="shared" si="83"/>
        <v>5.0599999999999978E-2</v>
      </c>
      <c r="E243" s="1">
        <f t="shared" si="83"/>
        <v>5.0599999999999978E-2</v>
      </c>
      <c r="F243" s="1">
        <f t="shared" si="83"/>
        <v>5.0599999999999978E-2</v>
      </c>
      <c r="G243" s="1">
        <f t="shared" si="83"/>
        <v>5.0599999999999978E-2</v>
      </c>
      <c r="H243" s="1">
        <f t="shared" si="83"/>
        <v>5.0599999999999978E-2</v>
      </c>
      <c r="I243" s="1">
        <f t="shared" si="83"/>
        <v>5.0599999999999978E-2</v>
      </c>
      <c r="J243" s="1">
        <f t="shared" si="83"/>
        <v>5.0599999999999978E-2</v>
      </c>
      <c r="K243" s="1">
        <f t="shared" si="83"/>
        <v>5.0599999999999978E-2</v>
      </c>
      <c r="L243" s="1">
        <f t="shared" si="83"/>
        <v>5.0599999999999978E-2</v>
      </c>
      <c r="M243" s="1">
        <f t="shared" si="83"/>
        <v>5.0599999999999978E-2</v>
      </c>
      <c r="N243" s="1">
        <f t="shared" si="83"/>
        <v>5.0599999999999978E-2</v>
      </c>
      <c r="O243" s="1">
        <f t="shared" si="83"/>
        <v>5.0599999999999978E-2</v>
      </c>
      <c r="P243" s="1">
        <f t="shared" si="83"/>
        <v>5.0599999999999978E-2</v>
      </c>
      <c r="Q243" s="1">
        <f t="shared" si="83"/>
        <v>5.0599999999999978E-2</v>
      </c>
      <c r="R243" s="1">
        <f t="shared" si="83"/>
        <v>5.0599999999999978E-2</v>
      </c>
      <c r="S243" s="1">
        <f t="shared" si="83"/>
        <v>5.0599999999999978E-2</v>
      </c>
      <c r="T243" s="1">
        <f t="shared" si="83"/>
        <v>5.0599999999999978E-2</v>
      </c>
      <c r="U243" s="1">
        <f t="shared" si="83"/>
        <v>5.0599999999999978E-2</v>
      </c>
      <c r="V243" s="1">
        <f t="shared" si="83"/>
        <v>5.0599999999999978E-2</v>
      </c>
      <c r="W243" s="1">
        <f t="shared" si="83"/>
        <v>5.0599999999999978E-2</v>
      </c>
      <c r="X243" s="1">
        <f t="shared" si="83"/>
        <v>5.0599999999999978E-2</v>
      </c>
      <c r="Y243" s="1">
        <f t="shared" si="83"/>
        <v>5.0599999999999978E-2</v>
      </c>
      <c r="Z243" s="1">
        <f t="shared" si="83"/>
        <v>5.0599999999999978E-2</v>
      </c>
      <c r="AA243" s="1">
        <f t="shared" si="83"/>
        <v>5.0599999999999978E-2</v>
      </c>
      <c r="AB243" s="1">
        <f t="shared" si="83"/>
        <v>5.0599999999999978E-2</v>
      </c>
      <c r="AC243" s="1">
        <f t="shared" si="83"/>
        <v>5.0599999999999978E-2</v>
      </c>
      <c r="AD243" s="1">
        <f t="shared" si="83"/>
        <v>5.0599999999999978E-2</v>
      </c>
      <c r="AE243" s="1">
        <f t="shared" si="83"/>
        <v>5.0599999999999978E-2</v>
      </c>
      <c r="AF243" s="1">
        <f t="shared" si="83"/>
        <v>5.0599999999999978E-2</v>
      </c>
      <c r="AG243" s="1">
        <f t="shared" si="83"/>
        <v>5.0599999999999978E-2</v>
      </c>
      <c r="AH243" s="1">
        <f t="shared" si="83"/>
        <v>5.0599999999999978E-2</v>
      </c>
      <c r="AI243" s="1">
        <f t="shared" si="83"/>
        <v>5.0599999999999978E-2</v>
      </c>
      <c r="AJ243" s="1">
        <f t="shared" si="83"/>
        <v>5.0599999999999978E-2</v>
      </c>
      <c r="AK243" s="1">
        <f t="shared" si="83"/>
        <v>5.0599999999999978E-2</v>
      </c>
      <c r="AL243" s="1">
        <f t="shared" si="83"/>
        <v>5.0599999999999978E-2</v>
      </c>
      <c r="AM243" s="1">
        <f t="shared" si="83"/>
        <v>5.0599999999999978E-2</v>
      </c>
      <c r="AN243" s="1">
        <f t="shared" si="83"/>
        <v>5.0599999999999978E-2</v>
      </c>
      <c r="AO243" s="1">
        <f t="shared" si="83"/>
        <v>5.0599999999999978E-2</v>
      </c>
      <c r="AP243" s="1">
        <f t="shared" si="83"/>
        <v>5.0599999999999978E-2</v>
      </c>
      <c r="AQ243" s="1">
        <f t="shared" si="83"/>
        <v>5.0599999999999978E-2</v>
      </c>
      <c r="AR243" s="1">
        <f t="shared" si="83"/>
        <v>5.0599999999999978E-2</v>
      </c>
      <c r="AS243" s="1">
        <f t="shared" si="83"/>
        <v>5.0599999999999978E-2</v>
      </c>
      <c r="AT243" s="1">
        <f t="shared" si="83"/>
        <v>5.0599999999999978E-2</v>
      </c>
      <c r="AU243" s="1">
        <f t="shared" si="83"/>
        <v>5.0599999999999978E-2</v>
      </c>
      <c r="AV243" s="1">
        <f t="shared" si="83"/>
        <v>5.0599999999999978E-2</v>
      </c>
      <c r="AW243" s="1">
        <f t="shared" si="83"/>
        <v>5.0599999999999978E-2</v>
      </c>
    </row>
    <row r="244" spans="1:49">
      <c r="A244" s="21" t="s">
        <v>255</v>
      </c>
      <c r="B244" s="24">
        <f t="shared" ref="B244:AW244" si="84">B242*((1+B243)^(B237))</f>
        <v>1.68096</v>
      </c>
      <c r="C244" s="1">
        <f t="shared" si="84"/>
        <v>2.5461600000000004</v>
      </c>
      <c r="D244" s="1">
        <f t="shared" si="84"/>
        <v>3.1119496551724142</v>
      </c>
      <c r="E244" s="1">
        <f t="shared" si="84"/>
        <v>3.8113666390058007</v>
      </c>
      <c r="F244" s="1">
        <f t="shared" si="84"/>
        <v>4.4774767899122585</v>
      </c>
      <c r="G244" s="1">
        <f t="shared" si="84"/>
        <v>4.7221705263157894</v>
      </c>
      <c r="H244" s="1">
        <f t="shared" si="84"/>
        <v>3.4019256946826761</v>
      </c>
      <c r="I244" s="1">
        <f t="shared" si="84"/>
        <v>6.0443921367521369</v>
      </c>
      <c r="J244" s="1">
        <f t="shared" si="84"/>
        <v>1.68096</v>
      </c>
      <c r="K244" s="1">
        <f t="shared" si="84"/>
        <v>2.5461600000000004</v>
      </c>
      <c r="L244" s="1">
        <f t="shared" si="84"/>
        <v>3.1119496551724142</v>
      </c>
      <c r="M244" s="1">
        <f t="shared" si="84"/>
        <v>3.8113666390058007</v>
      </c>
      <c r="N244" s="1">
        <f t="shared" si="84"/>
        <v>4.4774767899122585</v>
      </c>
      <c r="O244" s="1">
        <f t="shared" si="84"/>
        <v>4.7221705263157894</v>
      </c>
      <c r="P244" s="1">
        <f t="shared" si="84"/>
        <v>3.4019256946826761</v>
      </c>
      <c r="Q244" s="1">
        <f t="shared" si="84"/>
        <v>6.0443921367521369</v>
      </c>
      <c r="R244" s="1">
        <f t="shared" si="84"/>
        <v>1.68096</v>
      </c>
      <c r="S244" s="1">
        <f t="shared" si="84"/>
        <v>2.5461600000000004</v>
      </c>
      <c r="T244" s="1">
        <f t="shared" si="84"/>
        <v>3.1119496551724142</v>
      </c>
      <c r="U244" s="1">
        <f t="shared" si="84"/>
        <v>3.8113666390058007</v>
      </c>
      <c r="V244" s="1">
        <f t="shared" si="84"/>
        <v>4.4774767899122585</v>
      </c>
      <c r="W244" s="1">
        <f t="shared" si="84"/>
        <v>4.7221705263157894</v>
      </c>
      <c r="X244" s="1">
        <f t="shared" si="84"/>
        <v>3.4019256946826761</v>
      </c>
      <c r="Y244" s="1">
        <f t="shared" si="84"/>
        <v>6.0443921367521369</v>
      </c>
      <c r="Z244" s="1">
        <f t="shared" si="84"/>
        <v>1.68096</v>
      </c>
      <c r="AA244" s="1">
        <f t="shared" si="84"/>
        <v>2.5461600000000004</v>
      </c>
      <c r="AB244" s="1">
        <f t="shared" si="84"/>
        <v>3.1119496551724142</v>
      </c>
      <c r="AC244" s="1">
        <f t="shared" si="84"/>
        <v>3.8113666390058007</v>
      </c>
      <c r="AD244" s="1">
        <f t="shared" si="84"/>
        <v>4.4774767899122585</v>
      </c>
      <c r="AE244" s="1">
        <f t="shared" si="84"/>
        <v>4.7221705263157894</v>
      </c>
      <c r="AF244" s="1">
        <f t="shared" si="84"/>
        <v>3.4019256946826761</v>
      </c>
      <c r="AG244" s="1">
        <f t="shared" si="84"/>
        <v>6.0443921367521369</v>
      </c>
      <c r="AH244" s="1">
        <f t="shared" si="84"/>
        <v>1.68096</v>
      </c>
      <c r="AI244" s="1">
        <f t="shared" si="84"/>
        <v>2.5461600000000004</v>
      </c>
      <c r="AJ244" s="1">
        <f t="shared" si="84"/>
        <v>3.1119496551724142</v>
      </c>
      <c r="AK244" s="1">
        <f t="shared" si="84"/>
        <v>3.8113666390058007</v>
      </c>
      <c r="AL244" s="1">
        <f t="shared" si="84"/>
        <v>4.4774767899122585</v>
      </c>
      <c r="AM244" s="1">
        <f t="shared" si="84"/>
        <v>4.7221705263157894</v>
      </c>
      <c r="AN244" s="1">
        <f t="shared" si="84"/>
        <v>3.4019256946826761</v>
      </c>
      <c r="AO244" s="1">
        <f t="shared" si="84"/>
        <v>6.0443921367521369</v>
      </c>
      <c r="AP244" s="1">
        <f t="shared" si="84"/>
        <v>1.68096</v>
      </c>
      <c r="AQ244" s="1">
        <f t="shared" si="84"/>
        <v>2.5461600000000004</v>
      </c>
      <c r="AR244" s="1">
        <f t="shared" si="84"/>
        <v>3.1119496551724142</v>
      </c>
      <c r="AS244" s="1">
        <f t="shared" si="84"/>
        <v>3.8113666390058007</v>
      </c>
      <c r="AT244" s="1">
        <f t="shared" si="84"/>
        <v>4.4774767899122585</v>
      </c>
      <c r="AU244" s="1">
        <f t="shared" si="84"/>
        <v>4.7221705263157894</v>
      </c>
      <c r="AV244" s="1">
        <f t="shared" si="84"/>
        <v>3.4019256946826761</v>
      </c>
      <c r="AW244" s="1">
        <f t="shared" si="84"/>
        <v>6.0443921367521369</v>
      </c>
    </row>
    <row r="245" spans="1:49">
      <c r="A245" s="21" t="s">
        <v>259</v>
      </c>
      <c r="B245" s="24">
        <f t="shared" ref="B245:AW245" si="85">B244*(1-B235*(1-$B$12))</f>
        <v>1.68096</v>
      </c>
      <c r="C245" s="1">
        <f t="shared" si="85"/>
        <v>2.5461600000000004</v>
      </c>
      <c r="D245" s="1">
        <f t="shared" si="85"/>
        <v>3.1119496551724142</v>
      </c>
      <c r="E245" s="1">
        <f t="shared" si="85"/>
        <v>3.8113666390058007</v>
      </c>
      <c r="F245" s="1">
        <f t="shared" si="85"/>
        <v>4.4774767899122585</v>
      </c>
      <c r="G245" s="1">
        <f t="shared" si="85"/>
        <v>4.7221705263157894</v>
      </c>
      <c r="H245" s="1">
        <f t="shared" si="85"/>
        <v>3.4019256946826761</v>
      </c>
      <c r="I245" s="1">
        <f t="shared" si="85"/>
        <v>6.0443921367521369</v>
      </c>
      <c r="J245" s="1">
        <f t="shared" si="85"/>
        <v>1.4288159999999999</v>
      </c>
      <c r="K245" s="1">
        <f t="shared" si="85"/>
        <v>2.1642360000000003</v>
      </c>
      <c r="L245" s="1">
        <f t="shared" si="85"/>
        <v>2.6451572068965521</v>
      </c>
      <c r="M245" s="1">
        <f t="shared" si="85"/>
        <v>3.2396616431549305</v>
      </c>
      <c r="N245" s="1">
        <f t="shared" si="85"/>
        <v>3.8058552714254197</v>
      </c>
      <c r="O245" s="1">
        <f t="shared" si="85"/>
        <v>4.0138449473684208</v>
      </c>
      <c r="P245" s="1">
        <f t="shared" si="85"/>
        <v>2.8916368404802748</v>
      </c>
      <c r="Q245" s="1">
        <f t="shared" si="85"/>
        <v>5.1377333162393164</v>
      </c>
      <c r="R245" s="1">
        <f t="shared" si="85"/>
        <v>1.1766719999999999</v>
      </c>
      <c r="S245" s="1">
        <f t="shared" si="85"/>
        <v>1.7823120000000001</v>
      </c>
      <c r="T245" s="1">
        <f t="shared" si="85"/>
        <v>2.1783647586206896</v>
      </c>
      <c r="U245" s="1">
        <f t="shared" si="85"/>
        <v>2.6679566473040603</v>
      </c>
      <c r="V245" s="1">
        <f t="shared" si="85"/>
        <v>3.1342337529385809</v>
      </c>
      <c r="W245" s="1">
        <f t="shared" si="85"/>
        <v>3.3055193684210522</v>
      </c>
      <c r="X245" s="1">
        <f t="shared" si="85"/>
        <v>2.381347986277873</v>
      </c>
      <c r="Y245" s="1">
        <f t="shared" si="85"/>
        <v>4.2310744957264959</v>
      </c>
      <c r="Z245" s="1">
        <f t="shared" si="85"/>
        <v>0.92452800000000013</v>
      </c>
      <c r="AA245" s="1">
        <f t="shared" si="85"/>
        <v>1.4003880000000004</v>
      </c>
      <c r="AB245" s="1">
        <f t="shared" si="85"/>
        <v>1.7115723103448279</v>
      </c>
      <c r="AC245" s="1">
        <f t="shared" si="85"/>
        <v>2.0962516514531906</v>
      </c>
      <c r="AD245" s="1">
        <f t="shared" si="85"/>
        <v>2.4626122344517425</v>
      </c>
      <c r="AE245" s="1">
        <f t="shared" si="85"/>
        <v>2.5971937894736845</v>
      </c>
      <c r="AF245" s="1">
        <f t="shared" si="85"/>
        <v>1.8710591320754719</v>
      </c>
      <c r="AG245" s="1">
        <f t="shared" si="85"/>
        <v>3.3244156752136758</v>
      </c>
      <c r="AH245" s="1">
        <f t="shared" si="85"/>
        <v>1.1136360000000001</v>
      </c>
      <c r="AI245" s="1">
        <f t="shared" si="85"/>
        <v>1.6868310000000002</v>
      </c>
      <c r="AJ245" s="1">
        <f t="shared" si="85"/>
        <v>2.0616666465517244</v>
      </c>
      <c r="AK245" s="1">
        <f t="shared" si="85"/>
        <v>2.5250303983413431</v>
      </c>
      <c r="AL245" s="1">
        <f t="shared" si="85"/>
        <v>2.966328373316871</v>
      </c>
      <c r="AM245" s="1">
        <f t="shared" si="85"/>
        <v>3.1284379736842105</v>
      </c>
      <c r="AN245" s="1">
        <f t="shared" si="85"/>
        <v>2.2537757727272729</v>
      </c>
      <c r="AO245" s="1">
        <f t="shared" si="85"/>
        <v>4.0044097905982907</v>
      </c>
      <c r="AP245" s="1">
        <f t="shared" si="85"/>
        <v>1.1766719999999999</v>
      </c>
      <c r="AQ245" s="1">
        <f t="shared" si="85"/>
        <v>1.7823120000000001</v>
      </c>
      <c r="AR245" s="1">
        <f t="shared" si="85"/>
        <v>2.1783647586206896</v>
      </c>
      <c r="AS245" s="1">
        <f t="shared" si="85"/>
        <v>2.6679566473040603</v>
      </c>
      <c r="AT245" s="1">
        <f t="shared" si="85"/>
        <v>3.1342337529385809</v>
      </c>
      <c r="AU245" s="1">
        <f t="shared" si="85"/>
        <v>3.3055193684210522</v>
      </c>
      <c r="AV245" s="1">
        <f t="shared" si="85"/>
        <v>2.381347986277873</v>
      </c>
      <c r="AW245" s="1">
        <f t="shared" si="85"/>
        <v>4.2310744957264959</v>
      </c>
    </row>
    <row r="246" spans="1:49">
      <c r="A246" s="21" t="s">
        <v>256</v>
      </c>
      <c r="B246" s="24">
        <f t="shared" ref="B246:AW246" si="86">B245/((1+$B$4)^B237)</f>
        <v>1.6479999999999999</v>
      </c>
      <c r="C246" s="1">
        <f t="shared" si="86"/>
        <v>2.4962352941176476</v>
      </c>
      <c r="D246" s="1">
        <f t="shared" si="86"/>
        <v>3.0509310344827592</v>
      </c>
      <c r="E246" s="1">
        <f t="shared" si="86"/>
        <v>3.7366339598096086</v>
      </c>
      <c r="F246" s="1">
        <f t="shared" si="86"/>
        <v>4.3896831273649592</v>
      </c>
      <c r="G246" s="1">
        <f t="shared" si="86"/>
        <v>4.6295789473684206</v>
      </c>
      <c r="H246" s="1">
        <f t="shared" si="86"/>
        <v>3.3352212692967411</v>
      </c>
      <c r="I246" s="1">
        <f t="shared" si="86"/>
        <v>5.9258746438746437</v>
      </c>
      <c r="J246" s="1">
        <f t="shared" si="86"/>
        <v>1.4007999999999998</v>
      </c>
      <c r="K246" s="1">
        <f t="shared" si="86"/>
        <v>2.1218000000000004</v>
      </c>
      <c r="L246" s="1">
        <f t="shared" si="86"/>
        <v>2.5932913793103451</v>
      </c>
      <c r="M246" s="1">
        <f t="shared" si="86"/>
        <v>3.1761388658381673</v>
      </c>
      <c r="N246" s="1">
        <f t="shared" si="86"/>
        <v>3.7312306582602153</v>
      </c>
      <c r="O246" s="1">
        <f t="shared" si="86"/>
        <v>3.9351421052631577</v>
      </c>
      <c r="P246" s="1">
        <f t="shared" si="86"/>
        <v>2.8349380789022303</v>
      </c>
      <c r="Q246" s="1">
        <f t="shared" si="86"/>
        <v>5.0369934472934474</v>
      </c>
      <c r="R246" s="1">
        <f t="shared" si="86"/>
        <v>1.1536</v>
      </c>
      <c r="S246" s="1">
        <f t="shared" si="86"/>
        <v>1.7473647058823529</v>
      </c>
      <c r="T246" s="1">
        <f t="shared" si="86"/>
        <v>2.1356517241379307</v>
      </c>
      <c r="U246" s="1">
        <f t="shared" si="86"/>
        <v>2.6156437718667256</v>
      </c>
      <c r="V246" s="1">
        <f t="shared" si="86"/>
        <v>3.0727781891554713</v>
      </c>
      <c r="W246" s="1">
        <f t="shared" si="86"/>
        <v>3.2407052631578943</v>
      </c>
      <c r="X246" s="1">
        <f t="shared" si="86"/>
        <v>2.3346548885077185</v>
      </c>
      <c r="Y246" s="1">
        <f t="shared" si="86"/>
        <v>4.1481122507122512</v>
      </c>
      <c r="Z246" s="1">
        <f t="shared" si="86"/>
        <v>0.90640000000000009</v>
      </c>
      <c r="AA246" s="1">
        <f t="shared" si="86"/>
        <v>1.3729294117647062</v>
      </c>
      <c r="AB246" s="1">
        <f t="shared" si="86"/>
        <v>1.6780120689655176</v>
      </c>
      <c r="AC246" s="1">
        <f t="shared" si="86"/>
        <v>2.0551486778952848</v>
      </c>
      <c r="AD246" s="1">
        <f t="shared" si="86"/>
        <v>2.4143257200507278</v>
      </c>
      <c r="AE246" s="1">
        <f t="shared" si="86"/>
        <v>2.5462684210526318</v>
      </c>
      <c r="AF246" s="1">
        <f t="shared" si="86"/>
        <v>1.8343716981132077</v>
      </c>
      <c r="AG246" s="1">
        <f t="shared" si="86"/>
        <v>3.2592310541310545</v>
      </c>
      <c r="AH246" s="1">
        <f t="shared" si="86"/>
        <v>1.0918000000000001</v>
      </c>
      <c r="AI246" s="1">
        <f t="shared" si="86"/>
        <v>1.6537558823529412</v>
      </c>
      <c r="AJ246" s="1">
        <f t="shared" si="86"/>
        <v>2.021241810344828</v>
      </c>
      <c r="AK246" s="1">
        <f t="shared" si="86"/>
        <v>2.4755199983738656</v>
      </c>
      <c r="AL246" s="1">
        <f t="shared" si="86"/>
        <v>2.9081650718792851</v>
      </c>
      <c r="AM246" s="1">
        <f t="shared" si="86"/>
        <v>3.0670960526315789</v>
      </c>
      <c r="AN246" s="1">
        <f t="shared" si="86"/>
        <v>2.2095840909090909</v>
      </c>
      <c r="AO246" s="1">
        <f t="shared" si="86"/>
        <v>3.9258919515669515</v>
      </c>
      <c r="AP246" s="1">
        <f t="shared" si="86"/>
        <v>1.1536</v>
      </c>
      <c r="AQ246" s="1">
        <f t="shared" si="86"/>
        <v>1.7473647058823529</v>
      </c>
      <c r="AR246" s="1">
        <f t="shared" si="86"/>
        <v>2.1356517241379307</v>
      </c>
      <c r="AS246" s="1">
        <f t="shared" si="86"/>
        <v>2.6156437718667256</v>
      </c>
      <c r="AT246" s="1">
        <f t="shared" si="86"/>
        <v>3.0727781891554713</v>
      </c>
      <c r="AU246" s="1">
        <f t="shared" si="86"/>
        <v>3.2407052631578943</v>
      </c>
      <c r="AV246" s="1">
        <f t="shared" si="86"/>
        <v>2.3346548885077185</v>
      </c>
      <c r="AW246" s="1">
        <f t="shared" si="86"/>
        <v>4.1481122507122512</v>
      </c>
    </row>
    <row r="247" spans="1:49">
      <c r="A247" s="21" t="s">
        <v>12</v>
      </c>
      <c r="B247" s="24">
        <f t="shared" ref="B247:AW247" si="87">B246^(1/B237)-1</f>
        <v>0.64799999999999991</v>
      </c>
      <c r="C247" s="1">
        <f t="shared" si="87"/>
        <v>1.4962352941176476</v>
      </c>
      <c r="D247" s="1">
        <f t="shared" si="87"/>
        <v>2.0509310344827592</v>
      </c>
      <c r="E247" s="1">
        <f t="shared" si="87"/>
        <v>2.7366339598096086</v>
      </c>
      <c r="F247" s="1">
        <f t="shared" si="87"/>
        <v>3.3896831273649592</v>
      </c>
      <c r="G247" s="1">
        <f t="shared" si="87"/>
        <v>3.6295789473684206</v>
      </c>
      <c r="H247" s="1">
        <f t="shared" si="87"/>
        <v>2.3352212692967411</v>
      </c>
      <c r="I247" s="1">
        <f t="shared" si="87"/>
        <v>4.9258746438746437</v>
      </c>
      <c r="J247" s="1">
        <f t="shared" si="87"/>
        <v>0.40079999999999982</v>
      </c>
      <c r="K247" s="1">
        <f t="shared" si="87"/>
        <v>1.1218000000000004</v>
      </c>
      <c r="L247" s="1">
        <f t="shared" si="87"/>
        <v>1.5932913793103451</v>
      </c>
      <c r="M247" s="1">
        <f t="shared" si="87"/>
        <v>2.1761388658381673</v>
      </c>
      <c r="N247" s="1">
        <f t="shared" si="87"/>
        <v>2.7312306582602153</v>
      </c>
      <c r="O247" s="1">
        <f t="shared" si="87"/>
        <v>2.9351421052631577</v>
      </c>
      <c r="P247" s="1">
        <f t="shared" si="87"/>
        <v>1.8349380789022303</v>
      </c>
      <c r="Q247" s="1">
        <f t="shared" si="87"/>
        <v>4.0369934472934474</v>
      </c>
      <c r="R247" s="1">
        <f t="shared" si="87"/>
        <v>0.15359999999999996</v>
      </c>
      <c r="S247" s="1">
        <f t="shared" si="87"/>
        <v>0.74736470588235293</v>
      </c>
      <c r="T247" s="1">
        <f t="shared" si="87"/>
        <v>1.1356517241379307</v>
      </c>
      <c r="U247" s="1">
        <f t="shared" si="87"/>
        <v>1.6156437718667256</v>
      </c>
      <c r="V247" s="1">
        <f t="shared" si="87"/>
        <v>2.0727781891554713</v>
      </c>
      <c r="W247" s="1">
        <f t="shared" si="87"/>
        <v>2.2407052631578943</v>
      </c>
      <c r="X247" s="1">
        <f t="shared" si="87"/>
        <v>1.3346548885077185</v>
      </c>
      <c r="Y247" s="1">
        <f t="shared" si="87"/>
        <v>3.1481122507122512</v>
      </c>
      <c r="Z247" s="1">
        <f t="shared" si="87"/>
        <v>-9.3599999999999905E-2</v>
      </c>
      <c r="AA247" s="1">
        <f t="shared" si="87"/>
        <v>0.37292941176470618</v>
      </c>
      <c r="AB247" s="1">
        <f t="shared" si="87"/>
        <v>0.67801206896551758</v>
      </c>
      <c r="AC247" s="1">
        <f t="shared" si="87"/>
        <v>1.0551486778952848</v>
      </c>
      <c r="AD247" s="1">
        <f t="shared" si="87"/>
        <v>1.4143257200507278</v>
      </c>
      <c r="AE247" s="1">
        <f t="shared" si="87"/>
        <v>1.5462684210526318</v>
      </c>
      <c r="AF247" s="1">
        <f t="shared" si="87"/>
        <v>0.83437169811320766</v>
      </c>
      <c r="AG247" s="1">
        <f t="shared" si="87"/>
        <v>2.2592310541310545</v>
      </c>
      <c r="AH247" s="1">
        <f t="shared" si="87"/>
        <v>9.1800000000000104E-2</v>
      </c>
      <c r="AI247" s="1">
        <f t="shared" si="87"/>
        <v>0.65375588235294124</v>
      </c>
      <c r="AJ247" s="1">
        <f t="shared" si="87"/>
        <v>1.021241810344828</v>
      </c>
      <c r="AK247" s="1">
        <f t="shared" si="87"/>
        <v>1.4755199983738656</v>
      </c>
      <c r="AL247" s="1">
        <f t="shared" si="87"/>
        <v>1.9081650718792851</v>
      </c>
      <c r="AM247" s="1">
        <f t="shared" si="87"/>
        <v>2.0670960526315789</v>
      </c>
      <c r="AN247" s="1">
        <f t="shared" si="87"/>
        <v>1.2095840909090909</v>
      </c>
      <c r="AO247" s="1">
        <f t="shared" si="87"/>
        <v>2.9258919515669515</v>
      </c>
      <c r="AP247" s="1">
        <f t="shared" si="87"/>
        <v>0.15359999999999996</v>
      </c>
      <c r="AQ247" s="1">
        <f t="shared" si="87"/>
        <v>0.74736470588235293</v>
      </c>
      <c r="AR247" s="1">
        <f t="shared" si="87"/>
        <v>1.1356517241379307</v>
      </c>
      <c r="AS247" s="1">
        <f t="shared" si="87"/>
        <v>1.6156437718667256</v>
      </c>
      <c r="AT247" s="1">
        <f t="shared" si="87"/>
        <v>2.0727781891554713</v>
      </c>
      <c r="AU247" s="1">
        <f t="shared" si="87"/>
        <v>2.2407052631578943</v>
      </c>
      <c r="AV247" s="1">
        <f t="shared" si="87"/>
        <v>1.3346548885077185</v>
      </c>
      <c r="AW247" s="1">
        <f t="shared" si="87"/>
        <v>3.1481122507122512</v>
      </c>
    </row>
    <row r="248" spans="1:49">
      <c r="A248" s="21" t="s">
        <v>5</v>
      </c>
      <c r="B248" s="24">
        <f t="shared" ref="B248:AW248" si="88">$B$3-B247</f>
        <v>-0.61799999999999988</v>
      </c>
      <c r="C248" s="1">
        <f t="shared" si="88"/>
        <v>-1.4662352941176475</v>
      </c>
      <c r="D248" s="1">
        <f t="shared" si="88"/>
        <v>-2.0209310344827593</v>
      </c>
      <c r="E248" s="1">
        <f t="shared" si="88"/>
        <v>-2.7066339598096087</v>
      </c>
      <c r="F248" s="1">
        <f t="shared" si="88"/>
        <v>-3.3596831273649594</v>
      </c>
      <c r="G248" s="1">
        <f t="shared" si="88"/>
        <v>-3.5995789473684208</v>
      </c>
      <c r="H248" s="1">
        <f t="shared" si="88"/>
        <v>-2.3052212692967413</v>
      </c>
      <c r="I248" s="1">
        <f t="shared" si="88"/>
        <v>-4.8958746438746434</v>
      </c>
      <c r="J248" s="1">
        <f t="shared" si="88"/>
        <v>-0.3707999999999998</v>
      </c>
      <c r="K248" s="1">
        <f t="shared" si="88"/>
        <v>-1.0918000000000003</v>
      </c>
      <c r="L248" s="1">
        <f t="shared" si="88"/>
        <v>-1.5632913793103451</v>
      </c>
      <c r="M248" s="1">
        <f t="shared" si="88"/>
        <v>-2.1461388658381675</v>
      </c>
      <c r="N248" s="1">
        <f t="shared" si="88"/>
        <v>-2.7012306582602155</v>
      </c>
      <c r="O248" s="1">
        <f t="shared" si="88"/>
        <v>-2.9051421052631579</v>
      </c>
      <c r="P248" s="1">
        <f t="shared" si="88"/>
        <v>-1.8049380789022302</v>
      </c>
      <c r="Q248" s="1">
        <f t="shared" si="88"/>
        <v>-4.0069934472934472</v>
      </c>
      <c r="R248" s="1">
        <f t="shared" si="88"/>
        <v>-0.12359999999999996</v>
      </c>
      <c r="S248" s="1">
        <f t="shared" si="88"/>
        <v>-0.7173647058823529</v>
      </c>
      <c r="T248" s="1">
        <f t="shared" si="88"/>
        <v>-1.1056517241379307</v>
      </c>
      <c r="U248" s="1">
        <f t="shared" si="88"/>
        <v>-1.5856437718667256</v>
      </c>
      <c r="V248" s="1">
        <f t="shared" si="88"/>
        <v>-2.0427781891554715</v>
      </c>
      <c r="W248" s="1">
        <f t="shared" si="88"/>
        <v>-2.2107052631578945</v>
      </c>
      <c r="X248" s="1">
        <f t="shared" si="88"/>
        <v>-1.3046548885077185</v>
      </c>
      <c r="Y248" s="1">
        <f t="shared" si="88"/>
        <v>-3.1181122507122514</v>
      </c>
      <c r="Z248" s="1">
        <f t="shared" si="88"/>
        <v>0.1235999999999999</v>
      </c>
      <c r="AA248" s="1">
        <f t="shared" si="88"/>
        <v>-0.34292941176470615</v>
      </c>
      <c r="AB248" s="1">
        <f t="shared" si="88"/>
        <v>-0.64801206896551755</v>
      </c>
      <c r="AC248" s="1">
        <f t="shared" si="88"/>
        <v>-1.0251486778952847</v>
      </c>
      <c r="AD248" s="1">
        <f t="shared" si="88"/>
        <v>-1.3843257200507277</v>
      </c>
      <c r="AE248" s="1">
        <f t="shared" si="88"/>
        <v>-1.5162684210526318</v>
      </c>
      <c r="AF248" s="1">
        <f t="shared" si="88"/>
        <v>-0.80437169811320763</v>
      </c>
      <c r="AG248" s="1">
        <f t="shared" si="88"/>
        <v>-2.2292310541310547</v>
      </c>
      <c r="AH248" s="1">
        <f t="shared" si="88"/>
        <v>-6.1800000000000105E-2</v>
      </c>
      <c r="AI248" s="1">
        <f t="shared" si="88"/>
        <v>-0.62375588235294122</v>
      </c>
      <c r="AJ248" s="1">
        <f t="shared" si="88"/>
        <v>-0.99124181034482794</v>
      </c>
      <c r="AK248" s="1">
        <f t="shared" si="88"/>
        <v>-1.4455199983738656</v>
      </c>
      <c r="AL248" s="1">
        <f t="shared" si="88"/>
        <v>-1.8781650718792851</v>
      </c>
      <c r="AM248" s="1">
        <f t="shared" si="88"/>
        <v>-2.0370960526315791</v>
      </c>
      <c r="AN248" s="1">
        <f t="shared" si="88"/>
        <v>-1.1795840909090909</v>
      </c>
      <c r="AO248" s="1">
        <f t="shared" si="88"/>
        <v>-2.8958919515669517</v>
      </c>
      <c r="AP248" s="1">
        <f t="shared" si="88"/>
        <v>-0.12359999999999996</v>
      </c>
      <c r="AQ248" s="1">
        <f t="shared" si="88"/>
        <v>-0.7173647058823529</v>
      </c>
      <c r="AR248" s="1">
        <f t="shared" si="88"/>
        <v>-1.1056517241379307</v>
      </c>
      <c r="AS248" s="1">
        <f t="shared" si="88"/>
        <v>-1.5856437718667256</v>
      </c>
      <c r="AT248" s="1">
        <f t="shared" si="88"/>
        <v>-2.0427781891554715</v>
      </c>
      <c r="AU248" s="1">
        <f t="shared" si="88"/>
        <v>-2.2107052631578945</v>
      </c>
      <c r="AV248" s="1">
        <f t="shared" si="88"/>
        <v>-1.3046548885077185</v>
      </c>
      <c r="AW248" s="1">
        <f t="shared" si="88"/>
        <v>-3.1181122507122514</v>
      </c>
    </row>
    <row r="249" spans="1:49" s="17" customFormat="1">
      <c r="A249" s="25" t="s">
        <v>6</v>
      </c>
      <c r="B249" s="26">
        <f t="shared" ref="B249:AW249" si="89">B248/$B$3</f>
        <v>-20.599999999999998</v>
      </c>
      <c r="C249" s="16">
        <f t="shared" si="89"/>
        <v>-48.874509803921583</v>
      </c>
      <c r="D249" s="16">
        <f t="shared" si="89"/>
        <v>-67.364367816091985</v>
      </c>
      <c r="E249" s="16">
        <f t="shared" si="89"/>
        <v>-90.221131993653628</v>
      </c>
      <c r="F249" s="16">
        <f t="shared" si="89"/>
        <v>-111.98943757883198</v>
      </c>
      <c r="G249" s="16">
        <f t="shared" si="89"/>
        <v>-119.98596491228069</v>
      </c>
      <c r="H249" s="16">
        <f t="shared" si="89"/>
        <v>-76.840708976558048</v>
      </c>
      <c r="I249" s="16">
        <f t="shared" si="89"/>
        <v>-163.19582146248811</v>
      </c>
      <c r="J249" s="16">
        <f t="shared" si="89"/>
        <v>-12.359999999999994</v>
      </c>
      <c r="K249" s="16">
        <f t="shared" si="89"/>
        <v>-36.393333333333345</v>
      </c>
      <c r="L249" s="16">
        <f t="shared" si="89"/>
        <v>-52.109712643678172</v>
      </c>
      <c r="M249" s="16">
        <f t="shared" si="89"/>
        <v>-71.537962194605583</v>
      </c>
      <c r="N249" s="16">
        <f t="shared" si="89"/>
        <v>-90.041021942007191</v>
      </c>
      <c r="O249" s="16">
        <f t="shared" si="89"/>
        <v>-96.838070175438602</v>
      </c>
      <c r="P249" s="16">
        <f t="shared" si="89"/>
        <v>-60.164602630074342</v>
      </c>
      <c r="Q249" s="16">
        <f t="shared" si="89"/>
        <v>-133.56644824311491</v>
      </c>
      <c r="R249" s="16">
        <f t="shared" si="89"/>
        <v>-4.1199999999999992</v>
      </c>
      <c r="S249" s="16">
        <f t="shared" si="89"/>
        <v>-23.912156862745096</v>
      </c>
      <c r="T249" s="16">
        <f t="shared" si="89"/>
        <v>-36.855057471264359</v>
      </c>
      <c r="U249" s="16">
        <f t="shared" si="89"/>
        <v>-52.854792395557517</v>
      </c>
      <c r="V249" s="16">
        <f t="shared" si="89"/>
        <v>-68.092606305182386</v>
      </c>
      <c r="W249" s="16">
        <f t="shared" si="89"/>
        <v>-73.690175438596484</v>
      </c>
      <c r="X249" s="16">
        <f t="shared" si="89"/>
        <v>-43.488496283590621</v>
      </c>
      <c r="Y249" s="16">
        <f t="shared" si="89"/>
        <v>-103.93707502374171</v>
      </c>
      <c r="Z249" s="16">
        <f t="shared" si="89"/>
        <v>4.1199999999999966</v>
      </c>
      <c r="AA249" s="16">
        <f t="shared" si="89"/>
        <v>-11.430980392156872</v>
      </c>
      <c r="AB249" s="16">
        <f t="shared" si="89"/>
        <v>-21.600402298850586</v>
      </c>
      <c r="AC249" s="16">
        <f t="shared" si="89"/>
        <v>-34.171622596509494</v>
      </c>
      <c r="AD249" s="16">
        <f t="shared" si="89"/>
        <v>-46.144190668357595</v>
      </c>
      <c r="AE249" s="16">
        <f t="shared" si="89"/>
        <v>-50.542280701754393</v>
      </c>
      <c r="AF249" s="16">
        <f t="shared" si="89"/>
        <v>-26.812389937106921</v>
      </c>
      <c r="AG249" s="16">
        <f t="shared" si="89"/>
        <v>-74.307701804368492</v>
      </c>
      <c r="AH249" s="16">
        <f t="shared" si="89"/>
        <v>-2.0600000000000036</v>
      </c>
      <c r="AI249" s="16">
        <f t="shared" si="89"/>
        <v>-20.79186274509804</v>
      </c>
      <c r="AJ249" s="16">
        <f t="shared" si="89"/>
        <v>-33.041393678160929</v>
      </c>
      <c r="AK249" s="16">
        <f t="shared" si="89"/>
        <v>-48.18399994579552</v>
      </c>
      <c r="AL249" s="16">
        <f t="shared" si="89"/>
        <v>-62.605502395976174</v>
      </c>
      <c r="AM249" s="16">
        <f t="shared" si="89"/>
        <v>-67.903201754385975</v>
      </c>
      <c r="AN249" s="16">
        <f t="shared" si="89"/>
        <v>-39.319469696969698</v>
      </c>
      <c r="AO249" s="16">
        <f t="shared" si="89"/>
        <v>-96.52973171889839</v>
      </c>
      <c r="AP249" s="16">
        <f t="shared" si="89"/>
        <v>-4.1199999999999992</v>
      </c>
      <c r="AQ249" s="16">
        <f t="shared" si="89"/>
        <v>-23.912156862745096</v>
      </c>
      <c r="AR249" s="16">
        <f t="shared" si="89"/>
        <v>-36.855057471264359</v>
      </c>
      <c r="AS249" s="16">
        <f t="shared" si="89"/>
        <v>-52.854792395557517</v>
      </c>
      <c r="AT249" s="16">
        <f t="shared" si="89"/>
        <v>-68.092606305182386</v>
      </c>
      <c r="AU249" s="16">
        <f t="shared" si="89"/>
        <v>-73.690175438596484</v>
      </c>
      <c r="AV249" s="16">
        <f t="shared" si="89"/>
        <v>-43.488496283590621</v>
      </c>
      <c r="AW249" s="16">
        <f t="shared" si="89"/>
        <v>-103.93707502374171</v>
      </c>
    </row>
    <row r="250" spans="1:49" s="17" customFormat="1">
      <c r="A250" s="25" t="s">
        <v>13</v>
      </c>
      <c r="B250" s="27">
        <f>B241/B245*100</f>
        <v>62.5</v>
      </c>
      <c r="C250" s="18">
        <f t="shared" ref="C250:AW250" si="90">C241/C245*100</f>
        <v>41.262135922330089</v>
      </c>
      <c r="D250" s="18">
        <f t="shared" si="90"/>
        <v>33.760186263096621</v>
      </c>
      <c r="E250" s="18">
        <f t="shared" si="90"/>
        <v>27.564915672191802</v>
      </c>
      <c r="F250" s="18">
        <f t="shared" si="90"/>
        <v>23.464108230934855</v>
      </c>
      <c r="G250" s="18">
        <f t="shared" si="90"/>
        <v>22.248243559718968</v>
      </c>
      <c r="H250" s="18">
        <f t="shared" si="90"/>
        <v>30.882508740332661</v>
      </c>
      <c r="I250" s="18">
        <f t="shared" si="90"/>
        <v>17.381400415965135</v>
      </c>
      <c r="J250" s="18">
        <f t="shared" si="90"/>
        <v>73.529411764705884</v>
      </c>
      <c r="K250" s="18">
        <f t="shared" si="90"/>
        <v>48.543689320388346</v>
      </c>
      <c r="L250" s="18">
        <f t="shared" si="90"/>
        <v>39.717866191878379</v>
      </c>
      <c r="M250" s="18">
        <f t="shared" si="90"/>
        <v>32.429312555519765</v>
      </c>
      <c r="N250" s="18">
        <f t="shared" si="90"/>
        <v>27.604833212864538</v>
      </c>
      <c r="O250" s="18">
        <f t="shared" si="90"/>
        <v>26.17440418790467</v>
      </c>
      <c r="P250" s="18">
        <f t="shared" si="90"/>
        <v>36.332363223920773</v>
      </c>
      <c r="Q250" s="18">
        <f t="shared" si="90"/>
        <v>20.448706371723691</v>
      </c>
      <c r="R250" s="18">
        <f t="shared" si="90"/>
        <v>89.285714285714292</v>
      </c>
      <c r="S250" s="18">
        <f t="shared" si="90"/>
        <v>58.945908460471564</v>
      </c>
      <c r="T250" s="18">
        <f t="shared" si="90"/>
        <v>48.228837518709469</v>
      </c>
      <c r="U250" s="18">
        <f t="shared" si="90"/>
        <v>39.378450960274009</v>
      </c>
      <c r="V250" s="18">
        <f t="shared" si="90"/>
        <v>33.520154615621223</v>
      </c>
      <c r="W250" s="18">
        <f t="shared" si="90"/>
        <v>31.783205085312815</v>
      </c>
      <c r="X250" s="18">
        <f t="shared" si="90"/>
        <v>44.117869629046659</v>
      </c>
      <c r="Y250" s="18">
        <f t="shared" si="90"/>
        <v>24.830572022807338</v>
      </c>
      <c r="Z250" s="18">
        <f t="shared" si="90"/>
        <v>113.63636363636363</v>
      </c>
      <c r="AA250" s="18">
        <f t="shared" si="90"/>
        <v>75.022065313327431</v>
      </c>
      <c r="AB250" s="18">
        <f t="shared" si="90"/>
        <v>61.382156841993854</v>
      </c>
      <c r="AC250" s="18">
        <f t="shared" si="90"/>
        <v>50.118028494894183</v>
      </c>
      <c r="AD250" s="18">
        <f t="shared" si="90"/>
        <v>42.662014965336091</v>
      </c>
      <c r="AE250" s="18">
        <f t="shared" si="90"/>
        <v>40.45135192676176</v>
      </c>
      <c r="AF250" s="18">
        <f t="shared" si="90"/>
        <v>56.150015891513924</v>
      </c>
      <c r="AG250" s="18">
        <f t="shared" si="90"/>
        <v>31.602546210845698</v>
      </c>
      <c r="AH250" s="18">
        <f t="shared" si="90"/>
        <v>94.339622641509422</v>
      </c>
      <c r="AI250" s="18">
        <f t="shared" si="90"/>
        <v>62.282469316724665</v>
      </c>
      <c r="AJ250" s="18">
        <f t="shared" si="90"/>
        <v>50.958771717881689</v>
      </c>
      <c r="AK250" s="18">
        <f t="shared" si="90"/>
        <v>41.607419882553664</v>
      </c>
      <c r="AL250" s="18">
        <f t="shared" si="90"/>
        <v>35.417521858014879</v>
      </c>
      <c r="AM250" s="18">
        <f t="shared" si="90"/>
        <v>33.582254429764482</v>
      </c>
      <c r="AN250" s="18">
        <f t="shared" si="90"/>
        <v>46.615107532577596</v>
      </c>
      <c r="AO250" s="18">
        <f t="shared" si="90"/>
        <v>26.236076099570017</v>
      </c>
      <c r="AP250" s="18">
        <f t="shared" si="90"/>
        <v>89.285714285714292</v>
      </c>
      <c r="AQ250" s="18">
        <f t="shared" si="90"/>
        <v>58.945908460471564</v>
      </c>
      <c r="AR250" s="18">
        <f t="shared" si="90"/>
        <v>48.228837518709469</v>
      </c>
      <c r="AS250" s="18">
        <f t="shared" si="90"/>
        <v>39.378450960274009</v>
      </c>
      <c r="AT250" s="18">
        <f t="shared" si="90"/>
        <v>33.520154615621223</v>
      </c>
      <c r="AU250" s="18">
        <f t="shared" si="90"/>
        <v>31.783205085312815</v>
      </c>
      <c r="AV250" s="18">
        <f t="shared" si="90"/>
        <v>44.117869629046659</v>
      </c>
      <c r="AW250" s="18">
        <f t="shared" si="90"/>
        <v>24.830572022807338</v>
      </c>
    </row>
    <row r="252" spans="1:49">
      <c r="A252" s="23" t="s">
        <v>288</v>
      </c>
      <c r="I252" t="s">
        <v>81</v>
      </c>
    </row>
    <row r="253" spans="1:49">
      <c r="A253" s="21" t="s">
        <v>266</v>
      </c>
      <c r="B253" s="23" t="s">
        <v>73</v>
      </c>
      <c r="C253" s="2" t="s">
        <v>74</v>
      </c>
      <c r="D253" s="2" t="s">
        <v>75</v>
      </c>
      <c r="E253" s="2" t="s">
        <v>76</v>
      </c>
      <c r="F253" s="2" t="s">
        <v>77</v>
      </c>
      <c r="G253" s="2" t="s">
        <v>78</v>
      </c>
      <c r="H253" s="2" t="s">
        <v>79</v>
      </c>
      <c r="I253" s="2" t="s">
        <v>32</v>
      </c>
      <c r="J253" s="2" t="s">
        <v>73</v>
      </c>
      <c r="K253" s="2" t="s">
        <v>74</v>
      </c>
      <c r="L253" s="2" t="s">
        <v>75</v>
      </c>
      <c r="M253" s="2" t="s">
        <v>76</v>
      </c>
      <c r="N253" s="2" t="s">
        <v>77</v>
      </c>
      <c r="O253" s="2" t="s">
        <v>78</v>
      </c>
      <c r="P253" s="2" t="s">
        <v>79</v>
      </c>
      <c r="Q253" s="2" t="s">
        <v>32</v>
      </c>
      <c r="R253" s="2" t="s">
        <v>73</v>
      </c>
      <c r="S253" s="2" t="s">
        <v>74</v>
      </c>
      <c r="T253" s="2" t="s">
        <v>75</v>
      </c>
      <c r="U253" s="2" t="s">
        <v>76</v>
      </c>
      <c r="V253" s="2" t="s">
        <v>77</v>
      </c>
      <c r="W253" s="2" t="s">
        <v>78</v>
      </c>
      <c r="X253" s="2" t="s">
        <v>79</v>
      </c>
      <c r="Y253" s="2" t="s">
        <v>32</v>
      </c>
      <c r="Z253" s="2" t="s">
        <v>73</v>
      </c>
      <c r="AA253" s="2" t="s">
        <v>74</v>
      </c>
      <c r="AB253" s="2" t="s">
        <v>75</v>
      </c>
      <c r="AC253" s="2" t="s">
        <v>76</v>
      </c>
      <c r="AD253" s="2" t="s">
        <v>77</v>
      </c>
      <c r="AE253" s="2" t="s">
        <v>78</v>
      </c>
      <c r="AF253" s="2" t="s">
        <v>79</v>
      </c>
      <c r="AG253" s="2" t="s">
        <v>32</v>
      </c>
      <c r="AH253" s="2" t="s">
        <v>73</v>
      </c>
      <c r="AI253" s="2" t="s">
        <v>74</v>
      </c>
      <c r="AJ253" s="2" t="s">
        <v>75</v>
      </c>
      <c r="AK253" s="2" t="s">
        <v>76</v>
      </c>
      <c r="AL253" s="2" t="s">
        <v>77</v>
      </c>
      <c r="AM253" s="2" t="s">
        <v>78</v>
      </c>
      <c r="AN253" s="2" t="s">
        <v>79</v>
      </c>
      <c r="AO253" s="2" t="s">
        <v>32</v>
      </c>
      <c r="AP253" s="2" t="s">
        <v>73</v>
      </c>
      <c r="AQ253" s="2" t="s">
        <v>74</v>
      </c>
      <c r="AR253" s="2" t="s">
        <v>75</v>
      </c>
      <c r="AS253" s="2" t="s">
        <v>76</v>
      </c>
      <c r="AT253" s="2" t="s">
        <v>77</v>
      </c>
      <c r="AU253" s="2" t="s">
        <v>78</v>
      </c>
      <c r="AV253" s="2" t="s">
        <v>79</v>
      </c>
      <c r="AW253" s="2" t="s">
        <v>32</v>
      </c>
    </row>
    <row r="254" spans="1:49">
      <c r="A254" s="21" t="s">
        <v>267</v>
      </c>
      <c r="B254" s="23" t="s">
        <v>73</v>
      </c>
      <c r="C254" s="2" t="s">
        <v>73</v>
      </c>
      <c r="D254" s="2" t="s">
        <v>73</v>
      </c>
      <c r="E254" s="2" t="s">
        <v>73</v>
      </c>
      <c r="F254" s="2" t="s">
        <v>73</v>
      </c>
      <c r="G254" s="2" t="s">
        <v>73</v>
      </c>
      <c r="H254" s="2" t="s">
        <v>73</v>
      </c>
      <c r="I254" s="2" t="s">
        <v>73</v>
      </c>
      <c r="J254" s="2" t="s">
        <v>74</v>
      </c>
      <c r="K254" s="2" t="s">
        <v>74</v>
      </c>
      <c r="L254" s="2" t="s">
        <v>74</v>
      </c>
      <c r="M254" s="2" t="s">
        <v>74</v>
      </c>
      <c r="N254" s="2" t="s">
        <v>74</v>
      </c>
      <c r="O254" s="2" t="s">
        <v>74</v>
      </c>
      <c r="P254" s="2" t="s">
        <v>74</v>
      </c>
      <c r="Q254" s="2" t="s">
        <v>74</v>
      </c>
      <c r="R254" s="2" t="s">
        <v>75</v>
      </c>
      <c r="S254" s="2" t="s">
        <v>75</v>
      </c>
      <c r="T254" s="2" t="s">
        <v>75</v>
      </c>
      <c r="U254" s="2" t="s">
        <v>75</v>
      </c>
      <c r="V254" s="2" t="s">
        <v>75</v>
      </c>
      <c r="W254" s="2" t="s">
        <v>75</v>
      </c>
      <c r="X254" s="2" t="s">
        <v>75</v>
      </c>
      <c r="Y254" s="2" t="s">
        <v>75</v>
      </c>
      <c r="Z254" s="2" t="s">
        <v>78</v>
      </c>
      <c r="AA254" s="2" t="s">
        <v>78</v>
      </c>
      <c r="AB254" s="2" t="s">
        <v>78</v>
      </c>
      <c r="AC254" s="2" t="s">
        <v>78</v>
      </c>
      <c r="AD254" s="2" t="s">
        <v>78</v>
      </c>
      <c r="AE254" s="2" t="s">
        <v>78</v>
      </c>
      <c r="AF254" s="2" t="s">
        <v>78</v>
      </c>
      <c r="AG254" s="2" t="s">
        <v>78</v>
      </c>
      <c r="AH254" s="2" t="s">
        <v>79</v>
      </c>
      <c r="AI254" s="2" t="s">
        <v>79</v>
      </c>
      <c r="AJ254" s="2" t="s">
        <v>79</v>
      </c>
      <c r="AK254" s="2" t="s">
        <v>79</v>
      </c>
      <c r="AL254" s="2" t="s">
        <v>79</v>
      </c>
      <c r="AM254" s="2" t="s">
        <v>79</v>
      </c>
      <c r="AN254" s="2" t="s">
        <v>79</v>
      </c>
      <c r="AO254" s="2" t="s">
        <v>79</v>
      </c>
      <c r="AP254" s="2" t="s">
        <v>31</v>
      </c>
      <c r="AQ254" s="2" t="s">
        <v>31</v>
      </c>
      <c r="AR254" s="2" t="s">
        <v>31</v>
      </c>
      <c r="AS254" s="2" t="s">
        <v>31</v>
      </c>
      <c r="AT254" s="2" t="s">
        <v>31</v>
      </c>
      <c r="AU254" s="2" t="s">
        <v>31</v>
      </c>
      <c r="AV254" s="2" t="s">
        <v>31</v>
      </c>
      <c r="AW254" s="2" t="s">
        <v>31</v>
      </c>
    </row>
    <row r="255" spans="1:49">
      <c r="A255" s="21" t="s">
        <v>263</v>
      </c>
      <c r="B255" s="41">
        <v>0</v>
      </c>
      <c r="C255" s="14">
        <f>INDEX(SystemParamValues,MATCH("BasicRate",ParamNames,0),MATCH($B$2,SystemNames,0))</f>
        <v>0.2</v>
      </c>
      <c r="D255" s="14">
        <f>INDEX(SystemParamValues,MATCH("HigherRate",ParamNames,0),MATCH($B$2,SystemNames,0))</f>
        <v>0.4</v>
      </c>
      <c r="E255" s="14">
        <f>INDEX(SystemParamValues,MATCH("MTROnCBTaper1Kid",ParamNames,0),MATCH($B$2,SystemNames,0))</f>
        <v>0.50763999999999998</v>
      </c>
      <c r="F255" s="14">
        <f>INDEX(SystemParamValues,MATCH("MTROnCBTaper2Kids",ParamNames,0),MATCH($B$2,SystemNames,0))</f>
        <v>0.57888000000000006</v>
      </c>
      <c r="G255" s="14">
        <f>INDEX(SystemParamValues,MATCH("MTROnPATaper",ParamNames,0),MATCH($B$2,SystemNames,0))</f>
        <v>0.6</v>
      </c>
      <c r="H255" s="14">
        <f>INDEX(SystemParamValues,MATCH("AdditionalRate",ParamNames,0),MATCH($B$2,SystemNames,0))</f>
        <v>0.45</v>
      </c>
      <c r="I255" s="14">
        <f>INDEX(SystemParamValues,MATCH("BasicRate",ParamNames,0),MATCH($B$2,SystemNames,0))</f>
        <v>0.2</v>
      </c>
      <c r="J255" s="40">
        <v>0</v>
      </c>
      <c r="K255" s="14">
        <f>INDEX(SystemParamValues,MATCH("BasicRate",ParamNames,0),MATCH($B$2,SystemNames,0))</f>
        <v>0.2</v>
      </c>
      <c r="L255" s="14">
        <f>INDEX(SystemParamValues,MATCH("HigherRate",ParamNames,0),MATCH($B$2,SystemNames,0))</f>
        <v>0.4</v>
      </c>
      <c r="M255" s="14">
        <f>INDEX(SystemParamValues,MATCH("MTROnCBTaper1Kid",ParamNames,0),MATCH($B$2,SystemNames,0))</f>
        <v>0.50763999999999998</v>
      </c>
      <c r="N255" s="14">
        <f>INDEX(SystemParamValues,MATCH("MTROnCBTaper2Kids",ParamNames,0),MATCH($B$2,SystemNames,0))</f>
        <v>0.57888000000000006</v>
      </c>
      <c r="O255" s="14">
        <f>INDEX(SystemParamValues,MATCH("MTROnPATaper",ParamNames,0),MATCH($B$2,SystemNames,0))</f>
        <v>0.6</v>
      </c>
      <c r="P255" s="14">
        <f>INDEX(SystemParamValues,MATCH("AdditionalRate",ParamNames,0),MATCH($B$2,SystemNames,0))</f>
        <v>0.45</v>
      </c>
      <c r="Q255" s="14">
        <f>INDEX(SystemParamValues,MATCH("BasicRate",ParamNames,0),MATCH($B$2,SystemNames,0))</f>
        <v>0.2</v>
      </c>
      <c r="R255" s="40">
        <v>0</v>
      </c>
      <c r="S255" s="14">
        <f>INDEX(SystemParamValues,MATCH("BasicRate",ParamNames,0),MATCH($B$2,SystemNames,0))</f>
        <v>0.2</v>
      </c>
      <c r="T255" s="14">
        <f>INDEX(SystemParamValues,MATCH("HigherRate",ParamNames,0),MATCH($B$2,SystemNames,0))</f>
        <v>0.4</v>
      </c>
      <c r="U255" s="14">
        <f>INDEX(SystemParamValues,MATCH("MTROnCBTaper1Kid",ParamNames,0),MATCH($B$2,SystemNames,0))</f>
        <v>0.50763999999999998</v>
      </c>
      <c r="V255" s="14">
        <f>INDEX(SystemParamValues,MATCH("MTROnCBTaper2Kids",ParamNames,0),MATCH($B$2,SystemNames,0))</f>
        <v>0.57888000000000006</v>
      </c>
      <c r="W255" s="14">
        <f>INDEX(SystemParamValues,MATCH("MTROnPATaper",ParamNames,0),MATCH($B$2,SystemNames,0))</f>
        <v>0.6</v>
      </c>
      <c r="X255" s="14">
        <f>INDEX(SystemParamValues,MATCH("AdditionalRate",ParamNames,0),MATCH($B$2,SystemNames,0))</f>
        <v>0.45</v>
      </c>
      <c r="Y255" s="14">
        <f>INDEX(SystemParamValues,MATCH("BasicRate",ParamNames,0),MATCH($B$2,SystemNames,0))</f>
        <v>0.2</v>
      </c>
      <c r="Z255" s="40">
        <v>0</v>
      </c>
      <c r="AA255" s="14">
        <f>INDEX(SystemParamValues,MATCH("BasicRate",ParamNames,0),MATCH($B$2,SystemNames,0))</f>
        <v>0.2</v>
      </c>
      <c r="AB255" s="14">
        <f>INDEX(SystemParamValues,MATCH("HigherRate",ParamNames,0),MATCH($B$2,SystemNames,0))</f>
        <v>0.4</v>
      </c>
      <c r="AC255" s="14">
        <f>INDEX(SystemParamValues,MATCH("MTROnCBTaper1Kid",ParamNames,0),MATCH($B$2,SystemNames,0))</f>
        <v>0.50763999999999998</v>
      </c>
      <c r="AD255" s="14">
        <f>INDEX(SystemParamValues,MATCH("MTROnCBTaper2Kids",ParamNames,0),MATCH($B$2,SystemNames,0))</f>
        <v>0.57888000000000006</v>
      </c>
      <c r="AE255" s="14">
        <f>INDEX(SystemParamValues,MATCH("MTROnPATaper",ParamNames,0),MATCH($B$2,SystemNames,0))</f>
        <v>0.6</v>
      </c>
      <c r="AF255" s="14">
        <f>INDEX(SystemParamValues,MATCH("AdditionalRate",ParamNames,0),MATCH($B$2,SystemNames,0))</f>
        <v>0.45</v>
      </c>
      <c r="AG255" s="14">
        <f>INDEX(SystemParamValues,MATCH("BasicRate",ParamNames,0),MATCH($B$2,SystemNames,0))</f>
        <v>0.2</v>
      </c>
      <c r="AH255" s="40">
        <v>0</v>
      </c>
      <c r="AI255" s="14">
        <f>INDEX(SystemParamValues,MATCH("BasicRate",ParamNames,0),MATCH($B$2,SystemNames,0))</f>
        <v>0.2</v>
      </c>
      <c r="AJ255" s="14">
        <f>INDEX(SystemParamValues,MATCH("HigherRate",ParamNames,0),MATCH($B$2,SystemNames,0))</f>
        <v>0.4</v>
      </c>
      <c r="AK255" s="14">
        <f>INDEX(SystemParamValues,MATCH("MTROnCBTaper1Kid",ParamNames,0),MATCH($B$2,SystemNames,0))</f>
        <v>0.50763999999999998</v>
      </c>
      <c r="AL255" s="14">
        <f>INDEX(SystemParamValues,MATCH("MTROnCBTaper2Kids",ParamNames,0),MATCH($B$2,SystemNames,0))</f>
        <v>0.57888000000000006</v>
      </c>
      <c r="AM255" s="14">
        <f>INDEX(SystemParamValues,MATCH("MTROnPATaper",ParamNames,0),MATCH($B$2,SystemNames,0))</f>
        <v>0.6</v>
      </c>
      <c r="AN255" s="14">
        <f>INDEX(SystemParamValues,MATCH("AdditionalRate",ParamNames,0),MATCH($B$2,SystemNames,0))</f>
        <v>0.45</v>
      </c>
      <c r="AO255" s="14">
        <f>INDEX(SystemParamValues,MATCH("BasicRate",ParamNames,0),MATCH($B$2,SystemNames,0))</f>
        <v>0.2</v>
      </c>
      <c r="AP255" s="40">
        <v>0</v>
      </c>
      <c r="AQ255" s="14">
        <f>INDEX(SystemParamValues,MATCH("BasicRate",ParamNames,0),MATCH($B$2,SystemNames,0))</f>
        <v>0.2</v>
      </c>
      <c r="AR255" s="14">
        <f>INDEX(SystemParamValues,MATCH("HigherRate",ParamNames,0),MATCH($B$2,SystemNames,0))</f>
        <v>0.4</v>
      </c>
      <c r="AS255" s="14">
        <f>INDEX(SystemParamValues,MATCH("MTROnCBTaper1Kid",ParamNames,0),MATCH($B$2,SystemNames,0))</f>
        <v>0.50763999999999998</v>
      </c>
      <c r="AT255" s="14">
        <f>INDEX(SystemParamValues,MATCH("MTROnCBTaper2Kids",ParamNames,0),MATCH($B$2,SystemNames,0))</f>
        <v>0.57888000000000006</v>
      </c>
      <c r="AU255" s="14">
        <f>INDEX(SystemParamValues,MATCH("MTROnPATaper",ParamNames,0),MATCH($B$2,SystemNames,0))</f>
        <v>0.6</v>
      </c>
      <c r="AV255" s="14">
        <f>INDEX(SystemParamValues,MATCH("AdditionalRate",ParamNames,0),MATCH($B$2,SystemNames,0))</f>
        <v>0.45</v>
      </c>
      <c r="AW255" s="14">
        <f>INDEX(SystemParamValues,MATCH("BasicRate",ParamNames,0),MATCH($B$2,SystemNames,0))</f>
        <v>0.2</v>
      </c>
    </row>
    <row r="256" spans="1:49">
      <c r="A256" s="21" t="s">
        <v>268</v>
      </c>
      <c r="B256" s="41">
        <v>0</v>
      </c>
      <c r="C256" s="14">
        <f>INDEX(SystemParamValues,MATCH("NIEmpeeMainRate",ParamNames,0),MATCH($B$2,SystemNames,0))</f>
        <v>0.12</v>
      </c>
      <c r="D256" s="14">
        <f>INDEX(SystemParamValues,MATCH("NIEmpeeUELRate",ParamNames,0),MATCH($B$2,SystemNames,0))</f>
        <v>0.02</v>
      </c>
      <c r="E256" s="14">
        <f>INDEX(SystemParamValues,MATCH("NIEmpeeUELRate",ParamNames,0),MATCH($B$2,SystemNames,0))</f>
        <v>0.02</v>
      </c>
      <c r="F256" s="14">
        <f>INDEX(SystemParamValues,MATCH("NIEmpeeUELRate",ParamNames,0),MATCH($B$2,SystemNames,0))</f>
        <v>0.02</v>
      </c>
      <c r="G256" s="14">
        <f>INDEX(SystemParamValues,MATCH("NIEmpeeUELRate",ParamNames,0),MATCH($B$2,SystemNames,0))</f>
        <v>0.02</v>
      </c>
      <c r="H256" s="14">
        <f>INDEX(SystemParamValues,MATCH("NIEmpeeUELRate",ParamNames,0),MATCH($B$2,SystemNames,0))</f>
        <v>0.02</v>
      </c>
      <c r="I256" s="14">
        <f>INDEX(SystemParamValues,MATCH("NIEmpeeMainRate",ParamNames,0),MATCH($B$2,SystemNames,0))</f>
        <v>0.12</v>
      </c>
      <c r="J256" s="40">
        <v>0</v>
      </c>
      <c r="K256" s="14">
        <f>INDEX(SystemParamValues,MATCH("NIEmpeeMainRate",ParamNames,0),MATCH($B$2,SystemNames,0))</f>
        <v>0.12</v>
      </c>
      <c r="L256" s="14">
        <f>INDEX(SystemParamValues,MATCH("NIEmpeeUELRate",ParamNames,0),MATCH($B$2,SystemNames,0))</f>
        <v>0.02</v>
      </c>
      <c r="M256" s="14">
        <f>INDEX(SystemParamValues,MATCH("NIEmpeeUELRate",ParamNames,0),MATCH($B$2,SystemNames,0))</f>
        <v>0.02</v>
      </c>
      <c r="N256" s="14">
        <f>INDEX(SystemParamValues,MATCH("NIEmpeeUELRate",ParamNames,0),MATCH($B$2,SystemNames,0))</f>
        <v>0.02</v>
      </c>
      <c r="O256" s="14">
        <f>INDEX(SystemParamValues,MATCH("NIEmpeeUELRate",ParamNames,0),MATCH($B$2,SystemNames,0))</f>
        <v>0.02</v>
      </c>
      <c r="P256" s="14">
        <f>INDEX(SystemParamValues,MATCH("NIEmpeeUELRate",ParamNames,0),MATCH($B$2,SystemNames,0))</f>
        <v>0.02</v>
      </c>
      <c r="Q256" s="14">
        <f>INDEX(SystemParamValues,MATCH("NIEmpeeMainRate",ParamNames,0),MATCH($B$2,SystemNames,0))</f>
        <v>0.12</v>
      </c>
      <c r="R256" s="40">
        <v>0</v>
      </c>
      <c r="S256" s="14">
        <f>INDEX(SystemParamValues,MATCH("NIEmpeeMainRate",ParamNames,0),MATCH($B$2,SystemNames,0))</f>
        <v>0.12</v>
      </c>
      <c r="T256" s="14">
        <f>INDEX(SystemParamValues,MATCH("NIEmpeeUELRate",ParamNames,0),MATCH($B$2,SystemNames,0))</f>
        <v>0.02</v>
      </c>
      <c r="U256" s="14">
        <f>INDEX(SystemParamValues,MATCH("NIEmpeeUELRate",ParamNames,0),MATCH($B$2,SystemNames,0))</f>
        <v>0.02</v>
      </c>
      <c r="V256" s="14">
        <f>INDEX(SystemParamValues,MATCH("NIEmpeeUELRate",ParamNames,0),MATCH($B$2,SystemNames,0))</f>
        <v>0.02</v>
      </c>
      <c r="W256" s="14">
        <f>INDEX(SystemParamValues,MATCH("NIEmpeeUELRate",ParamNames,0),MATCH($B$2,SystemNames,0))</f>
        <v>0.02</v>
      </c>
      <c r="X256" s="14">
        <f>INDEX(SystemParamValues,MATCH("NIEmpeeUELRate",ParamNames,0),MATCH($B$2,SystemNames,0))</f>
        <v>0.02</v>
      </c>
      <c r="Y256" s="14">
        <f>INDEX(SystemParamValues,MATCH("NIEmpeeMainRate",ParamNames,0),MATCH($B$2,SystemNames,0))</f>
        <v>0.12</v>
      </c>
      <c r="Z256" s="40">
        <v>0</v>
      </c>
      <c r="AA256" s="14">
        <f>INDEX(SystemParamValues,MATCH("NIEmpeeMainRate",ParamNames,0),MATCH($B$2,SystemNames,0))</f>
        <v>0.12</v>
      </c>
      <c r="AB256" s="14">
        <f>INDEX(SystemParamValues,MATCH("NIEmpeeUELRate",ParamNames,0),MATCH($B$2,SystemNames,0))</f>
        <v>0.02</v>
      </c>
      <c r="AC256" s="14">
        <f>INDEX(SystemParamValues,MATCH("NIEmpeeUELRate",ParamNames,0),MATCH($B$2,SystemNames,0))</f>
        <v>0.02</v>
      </c>
      <c r="AD256" s="14">
        <f>INDEX(SystemParamValues,MATCH("NIEmpeeUELRate",ParamNames,0),MATCH($B$2,SystemNames,0))</f>
        <v>0.02</v>
      </c>
      <c r="AE256" s="14">
        <f>INDEX(SystemParamValues,MATCH("NIEmpeeUELRate",ParamNames,0),MATCH($B$2,SystemNames,0))</f>
        <v>0.02</v>
      </c>
      <c r="AF256" s="14">
        <f>INDEX(SystemParamValues,MATCH("NIEmpeeUELRate",ParamNames,0),MATCH($B$2,SystemNames,0))</f>
        <v>0.02</v>
      </c>
      <c r="AG256" s="14">
        <f>INDEX(SystemParamValues,MATCH("NIEmpeeMainRate",ParamNames,0),MATCH($B$2,SystemNames,0))</f>
        <v>0.12</v>
      </c>
      <c r="AH256" s="40">
        <v>0</v>
      </c>
      <c r="AI256" s="14">
        <f>INDEX(SystemParamValues,MATCH("NIEmpeeMainRate",ParamNames,0),MATCH($B$2,SystemNames,0))</f>
        <v>0.12</v>
      </c>
      <c r="AJ256" s="14">
        <f>INDEX(SystemParamValues,MATCH("NIEmpeeUELRate",ParamNames,0),MATCH($B$2,SystemNames,0))</f>
        <v>0.02</v>
      </c>
      <c r="AK256" s="14">
        <f>INDEX(SystemParamValues,MATCH("NIEmpeeUELRate",ParamNames,0),MATCH($B$2,SystemNames,0))</f>
        <v>0.02</v>
      </c>
      <c r="AL256" s="14">
        <f>INDEX(SystemParamValues,MATCH("NIEmpeeUELRate",ParamNames,0),MATCH($B$2,SystemNames,0))</f>
        <v>0.02</v>
      </c>
      <c r="AM256" s="14">
        <f>INDEX(SystemParamValues,MATCH("NIEmpeeUELRate",ParamNames,0),MATCH($B$2,SystemNames,0))</f>
        <v>0.02</v>
      </c>
      <c r="AN256" s="14">
        <f>INDEX(SystemParamValues,MATCH("NIEmpeeUELRate",ParamNames,0),MATCH($B$2,SystemNames,0))</f>
        <v>0.02</v>
      </c>
      <c r="AO256" s="14">
        <f>INDEX(SystemParamValues,MATCH("NIEmpeeMainRate",ParamNames,0),MATCH($B$2,SystemNames,0))</f>
        <v>0.12</v>
      </c>
      <c r="AP256" s="40">
        <v>0</v>
      </c>
      <c r="AQ256" s="14">
        <f>INDEX(SystemParamValues,MATCH("NIEmpeeMainRate",ParamNames,0),MATCH($B$2,SystemNames,0))</f>
        <v>0.12</v>
      </c>
      <c r="AR256" s="14">
        <f>INDEX(SystemParamValues,MATCH("NIEmpeeUELRate",ParamNames,0),MATCH($B$2,SystemNames,0))</f>
        <v>0.02</v>
      </c>
      <c r="AS256" s="14">
        <f>INDEX(SystemParamValues,MATCH("NIEmpeeUELRate",ParamNames,0),MATCH($B$2,SystemNames,0))</f>
        <v>0.02</v>
      </c>
      <c r="AT256" s="14">
        <f>INDEX(SystemParamValues,MATCH("NIEmpeeUELRate",ParamNames,0),MATCH($B$2,SystemNames,0))</f>
        <v>0.02</v>
      </c>
      <c r="AU256" s="14">
        <f>INDEX(SystemParamValues,MATCH("NIEmpeeUELRate",ParamNames,0),MATCH($B$2,SystemNames,0))</f>
        <v>0.02</v>
      </c>
      <c r="AV256" s="14">
        <f>INDEX(SystemParamValues,MATCH("NIEmpeeUELRate",ParamNames,0),MATCH($B$2,SystemNames,0))</f>
        <v>0.02</v>
      </c>
      <c r="AW256" s="14">
        <f>INDEX(SystemParamValues,MATCH("NIEmpeeMainRate",ParamNames,0),MATCH($B$2,SystemNames,0))</f>
        <v>0.12</v>
      </c>
    </row>
    <row r="257" spans="1:49">
      <c r="A257" s="21" t="s">
        <v>269</v>
      </c>
      <c r="B257" s="29">
        <v>0</v>
      </c>
      <c r="C257" s="14">
        <f>INDEX(SystemParamValues,MATCH("NIEmperMainRate",ParamNames,0),MATCH($B$2,SystemNames,0))</f>
        <v>0.13800000000000001</v>
      </c>
      <c r="D257" s="14">
        <f>INDEX(SystemParamValues,MATCH("NIEmperUELRate",ParamNames,0),MATCH($B$2,SystemNames,0))</f>
        <v>0.13800000000000001</v>
      </c>
      <c r="E257" s="14">
        <f>INDEX(SystemParamValues,MATCH("NIEmperUELRate",ParamNames,0),MATCH($B$2,SystemNames,0))</f>
        <v>0.13800000000000001</v>
      </c>
      <c r="F257" s="14">
        <f>INDEX(SystemParamValues,MATCH("NIEmperUELRate",ParamNames,0),MATCH($B$2,SystemNames,0))</f>
        <v>0.13800000000000001</v>
      </c>
      <c r="G257" s="14">
        <f>INDEX(SystemParamValues,MATCH("NIEmperUELRate",ParamNames,0),MATCH($B$2,SystemNames,0))</f>
        <v>0.13800000000000001</v>
      </c>
      <c r="H257" s="14">
        <f>INDEX(SystemParamValues,MATCH("NIEmperUELRate",ParamNames,0),MATCH($B$2,SystemNames,0))</f>
        <v>0.13800000000000001</v>
      </c>
      <c r="I257" s="14">
        <f>INDEX(SystemParamValues,MATCH("NIEmperMainRate",ParamNames,0),MATCH($B$2,SystemNames,0))</f>
        <v>0.13800000000000001</v>
      </c>
      <c r="J257" s="14">
        <v>0</v>
      </c>
      <c r="K257" s="14">
        <f>INDEX(SystemParamValues,MATCH("NIEmperMainRate",ParamNames,0),MATCH($B$2,SystemNames,0))</f>
        <v>0.13800000000000001</v>
      </c>
      <c r="L257" s="14">
        <f>INDEX(SystemParamValues,MATCH("NIEmperUELRate",ParamNames,0),MATCH($B$2,SystemNames,0))</f>
        <v>0.13800000000000001</v>
      </c>
      <c r="M257" s="14">
        <f>INDEX(SystemParamValues,MATCH("NIEmperUELRate",ParamNames,0),MATCH($B$2,SystemNames,0))</f>
        <v>0.13800000000000001</v>
      </c>
      <c r="N257" s="14">
        <f>INDEX(SystemParamValues,MATCH("NIEmperUELRate",ParamNames,0),MATCH($B$2,SystemNames,0))</f>
        <v>0.13800000000000001</v>
      </c>
      <c r="O257" s="14">
        <f>INDEX(SystemParamValues,MATCH("NIEmperUELRate",ParamNames,0),MATCH($B$2,SystemNames,0))</f>
        <v>0.13800000000000001</v>
      </c>
      <c r="P257" s="14">
        <f>INDEX(SystemParamValues,MATCH("NIEmperUELRate",ParamNames,0),MATCH($B$2,SystemNames,0))</f>
        <v>0.13800000000000001</v>
      </c>
      <c r="Q257" s="14">
        <f>INDEX(SystemParamValues,MATCH("NIEmperMainRate",ParamNames,0),MATCH($B$2,SystemNames,0))</f>
        <v>0.13800000000000001</v>
      </c>
      <c r="R257" s="14">
        <v>0</v>
      </c>
      <c r="S257" s="14">
        <f>INDEX(SystemParamValues,MATCH("NIEmperMainRate",ParamNames,0),MATCH($B$2,SystemNames,0))</f>
        <v>0.13800000000000001</v>
      </c>
      <c r="T257" s="14">
        <f>INDEX(SystemParamValues,MATCH("NIEmperUELRate",ParamNames,0),MATCH($B$2,SystemNames,0))</f>
        <v>0.13800000000000001</v>
      </c>
      <c r="U257" s="14">
        <f>INDEX(SystemParamValues,MATCH("NIEmperUELRate",ParamNames,0),MATCH($B$2,SystemNames,0))</f>
        <v>0.13800000000000001</v>
      </c>
      <c r="V257" s="14">
        <f>INDEX(SystemParamValues,MATCH("NIEmperUELRate",ParamNames,0),MATCH($B$2,SystemNames,0))</f>
        <v>0.13800000000000001</v>
      </c>
      <c r="W257" s="14">
        <f>INDEX(SystemParamValues,MATCH("NIEmperUELRate",ParamNames,0),MATCH($B$2,SystemNames,0))</f>
        <v>0.13800000000000001</v>
      </c>
      <c r="X257" s="14">
        <f>INDEX(SystemParamValues,MATCH("NIEmperUELRate",ParamNames,0),MATCH($B$2,SystemNames,0))</f>
        <v>0.13800000000000001</v>
      </c>
      <c r="Y257" s="14">
        <f>INDEX(SystemParamValues,MATCH("NIEmperMainRate",ParamNames,0),MATCH($B$2,SystemNames,0))</f>
        <v>0.13800000000000001</v>
      </c>
      <c r="Z257" s="14">
        <v>0</v>
      </c>
      <c r="AA257" s="14">
        <f>INDEX(SystemParamValues,MATCH("NIEmperMainRate",ParamNames,0),MATCH($B$2,SystemNames,0))</f>
        <v>0.13800000000000001</v>
      </c>
      <c r="AB257" s="14">
        <f>INDEX(SystemParamValues,MATCH("NIEmperUELRate",ParamNames,0),MATCH($B$2,SystemNames,0))</f>
        <v>0.13800000000000001</v>
      </c>
      <c r="AC257" s="14">
        <f>INDEX(SystemParamValues,MATCH("NIEmperUELRate",ParamNames,0),MATCH($B$2,SystemNames,0))</f>
        <v>0.13800000000000001</v>
      </c>
      <c r="AD257" s="14">
        <f>INDEX(SystemParamValues,MATCH("NIEmperUELRate",ParamNames,0),MATCH($B$2,SystemNames,0))</f>
        <v>0.13800000000000001</v>
      </c>
      <c r="AE257" s="14">
        <f>INDEX(SystemParamValues,MATCH("NIEmperUELRate",ParamNames,0),MATCH($B$2,SystemNames,0))</f>
        <v>0.13800000000000001</v>
      </c>
      <c r="AF257" s="14">
        <f>INDEX(SystemParamValues,MATCH("NIEmperUELRate",ParamNames,0),MATCH($B$2,SystemNames,0))</f>
        <v>0.13800000000000001</v>
      </c>
      <c r="AG257" s="14">
        <f>INDEX(SystemParamValues,MATCH("NIEmperMainRate",ParamNames,0),MATCH($B$2,SystemNames,0))</f>
        <v>0.13800000000000001</v>
      </c>
      <c r="AH257" s="14">
        <v>0</v>
      </c>
      <c r="AI257" s="14">
        <f>INDEX(SystemParamValues,MATCH("NIEmperMainRate",ParamNames,0),MATCH($B$2,SystemNames,0))</f>
        <v>0.13800000000000001</v>
      </c>
      <c r="AJ257" s="14">
        <f>INDEX(SystemParamValues,MATCH("NIEmperUELRate",ParamNames,0),MATCH($B$2,SystemNames,0))</f>
        <v>0.13800000000000001</v>
      </c>
      <c r="AK257" s="14">
        <f>INDEX(SystemParamValues,MATCH("NIEmperUELRate",ParamNames,0),MATCH($B$2,SystemNames,0))</f>
        <v>0.13800000000000001</v>
      </c>
      <c r="AL257" s="14">
        <f>INDEX(SystemParamValues,MATCH("NIEmperUELRate",ParamNames,0),MATCH($B$2,SystemNames,0))</f>
        <v>0.13800000000000001</v>
      </c>
      <c r="AM257" s="14">
        <f>INDEX(SystemParamValues,MATCH("NIEmperUELRate",ParamNames,0),MATCH($B$2,SystemNames,0))</f>
        <v>0.13800000000000001</v>
      </c>
      <c r="AN257" s="14">
        <f>INDEX(SystemParamValues,MATCH("NIEmperUELRate",ParamNames,0),MATCH($B$2,SystemNames,0))</f>
        <v>0.13800000000000001</v>
      </c>
      <c r="AO257" s="14">
        <f>INDEX(SystemParamValues,MATCH("NIEmperMainRate",ParamNames,0),MATCH($B$2,SystemNames,0))</f>
        <v>0.13800000000000001</v>
      </c>
      <c r="AP257" s="14">
        <v>0</v>
      </c>
      <c r="AQ257" s="14">
        <f>INDEX(SystemParamValues,MATCH("NIEmperMainRate",ParamNames,0),MATCH($B$2,SystemNames,0))</f>
        <v>0.13800000000000001</v>
      </c>
      <c r="AR257" s="14">
        <f>INDEX(SystemParamValues,MATCH("NIEmperUELRate",ParamNames,0),MATCH($B$2,SystemNames,0))</f>
        <v>0.13800000000000001</v>
      </c>
      <c r="AS257" s="14">
        <f>INDEX(SystemParamValues,MATCH("NIEmperUELRate",ParamNames,0),MATCH($B$2,SystemNames,0))</f>
        <v>0.13800000000000001</v>
      </c>
      <c r="AT257" s="14">
        <f>INDEX(SystemParamValues,MATCH("NIEmperUELRate",ParamNames,0),MATCH($B$2,SystemNames,0))</f>
        <v>0.13800000000000001</v>
      </c>
      <c r="AU257" s="14">
        <f>INDEX(SystemParamValues,MATCH("NIEmperUELRate",ParamNames,0),MATCH($B$2,SystemNames,0))</f>
        <v>0.13800000000000001</v>
      </c>
      <c r="AV257" s="14">
        <f>INDEX(SystemParamValues,MATCH("NIEmperUELRate",ParamNames,0),MATCH($B$2,SystemNames,0))</f>
        <v>0.13800000000000001</v>
      </c>
      <c r="AW257" s="14">
        <f>INDEX(SystemParamValues,MATCH("NIEmperMainRate",ParamNames,0),MATCH($B$2,SystemNames,0))</f>
        <v>0.13800000000000001</v>
      </c>
    </row>
    <row r="258" spans="1:49">
      <c r="A258" s="21" t="s">
        <v>264</v>
      </c>
      <c r="B258" s="29">
        <v>0</v>
      </c>
      <c r="C258" s="14">
        <v>0</v>
      </c>
      <c r="D258" s="14">
        <v>0</v>
      </c>
      <c r="E258" s="14">
        <v>0</v>
      </c>
      <c r="F258" s="14">
        <v>0</v>
      </c>
      <c r="G258" s="14">
        <v>0</v>
      </c>
      <c r="H258" s="14">
        <v>0</v>
      </c>
      <c r="I258" s="14">
        <f>INDEX(SystemParamValues,MATCH("TaxCredTaperRate",ParamNames,0),MATCH($B$2,SystemNames,0))</f>
        <v>0.41</v>
      </c>
      <c r="J258" s="14">
        <v>0</v>
      </c>
      <c r="K258" s="14">
        <v>0</v>
      </c>
      <c r="L258" s="14">
        <v>0</v>
      </c>
      <c r="M258" s="14">
        <v>0</v>
      </c>
      <c r="N258" s="14">
        <v>0</v>
      </c>
      <c r="O258" s="14">
        <v>0</v>
      </c>
      <c r="P258" s="14">
        <v>0</v>
      </c>
      <c r="Q258" s="14">
        <f>INDEX(SystemParamValues,MATCH("TaxCredTaperRate",ParamNames,0),MATCH($B$2,SystemNames,0))</f>
        <v>0.41</v>
      </c>
      <c r="R258" s="14">
        <v>0</v>
      </c>
      <c r="S258" s="14">
        <v>0</v>
      </c>
      <c r="T258" s="14">
        <v>0</v>
      </c>
      <c r="U258" s="14">
        <v>0</v>
      </c>
      <c r="V258" s="14">
        <v>0</v>
      </c>
      <c r="W258" s="14">
        <v>0</v>
      </c>
      <c r="X258" s="14">
        <v>0</v>
      </c>
      <c r="Y258" s="14">
        <f>INDEX(SystemParamValues,MATCH("TaxCredTaperRate",ParamNames,0),MATCH($B$2,SystemNames,0))</f>
        <v>0.41</v>
      </c>
      <c r="Z258" s="14">
        <v>0</v>
      </c>
      <c r="AA258" s="14">
        <v>0</v>
      </c>
      <c r="AB258" s="14">
        <v>0</v>
      </c>
      <c r="AC258" s="14">
        <v>0</v>
      </c>
      <c r="AD258" s="14">
        <v>0</v>
      </c>
      <c r="AE258" s="14">
        <v>0</v>
      </c>
      <c r="AF258" s="14">
        <v>0</v>
      </c>
      <c r="AG258" s="14">
        <f>INDEX(SystemParamValues,MATCH("TaxCredTaperRate",ParamNames,0),MATCH($B$2,SystemNames,0))</f>
        <v>0.41</v>
      </c>
      <c r="AH258" s="14">
        <v>0</v>
      </c>
      <c r="AI258" s="14">
        <v>0</v>
      </c>
      <c r="AJ258" s="14">
        <v>0</v>
      </c>
      <c r="AK258" s="14">
        <v>0</v>
      </c>
      <c r="AL258" s="14">
        <v>0</v>
      </c>
      <c r="AM258" s="14">
        <v>0</v>
      </c>
      <c r="AN258" s="14">
        <v>0</v>
      </c>
      <c r="AO258" s="14">
        <f>INDEX(SystemParamValues,MATCH("TaxCredTaperRate",ParamNames,0),MATCH($B$2,SystemNames,0))</f>
        <v>0.41</v>
      </c>
      <c r="AP258" s="14">
        <v>0</v>
      </c>
      <c r="AQ258" s="14">
        <v>0</v>
      </c>
      <c r="AR258" s="14">
        <v>0</v>
      </c>
      <c r="AS258" s="14">
        <v>0</v>
      </c>
      <c r="AT258" s="14">
        <v>0</v>
      </c>
      <c r="AU258" s="14">
        <v>0</v>
      </c>
      <c r="AV258" s="14">
        <v>0</v>
      </c>
      <c r="AW258" s="14">
        <f>INDEX(SystemParamValues,MATCH("TaxCredTaperRate",ParamNames,0),MATCH($B$2,SystemNames,0))</f>
        <v>0.41</v>
      </c>
    </row>
    <row r="259" spans="1:49">
      <c r="A259" s="21" t="s">
        <v>260</v>
      </c>
      <c r="B259" s="30">
        <f t="shared" ref="B259:AW259" si="91">(B255+B256+B257+B258)/(1+B257)</f>
        <v>0</v>
      </c>
      <c r="C259" s="15">
        <f t="shared" si="91"/>
        <v>0.40246045694200355</v>
      </c>
      <c r="D259" s="15">
        <f t="shared" si="91"/>
        <v>0.49033391915641483</v>
      </c>
      <c r="E259" s="15">
        <f t="shared" si="91"/>
        <v>0.58492091388400713</v>
      </c>
      <c r="F259" s="15">
        <f t="shared" si="91"/>
        <v>0.64752196836555376</v>
      </c>
      <c r="G259" s="15">
        <f t="shared" si="91"/>
        <v>0.66608084358523734</v>
      </c>
      <c r="H259" s="15">
        <f t="shared" si="91"/>
        <v>0.53427065026362053</v>
      </c>
      <c r="I259" s="15">
        <f t="shared" si="91"/>
        <v>0.76274165202108968</v>
      </c>
      <c r="J259" s="15">
        <f t="shared" si="91"/>
        <v>0</v>
      </c>
      <c r="K259" s="15">
        <f t="shared" si="91"/>
        <v>0.40246045694200355</v>
      </c>
      <c r="L259" s="15">
        <f t="shared" si="91"/>
        <v>0.49033391915641483</v>
      </c>
      <c r="M259" s="15">
        <f t="shared" si="91"/>
        <v>0.58492091388400713</v>
      </c>
      <c r="N259" s="15">
        <f t="shared" si="91"/>
        <v>0.64752196836555376</v>
      </c>
      <c r="O259" s="15">
        <f t="shared" si="91"/>
        <v>0.66608084358523734</v>
      </c>
      <c r="P259" s="15">
        <f t="shared" si="91"/>
        <v>0.53427065026362053</v>
      </c>
      <c r="Q259" s="15">
        <f t="shared" si="91"/>
        <v>0.76274165202108968</v>
      </c>
      <c r="R259" s="15">
        <f t="shared" si="91"/>
        <v>0</v>
      </c>
      <c r="S259" s="15">
        <f t="shared" si="91"/>
        <v>0.40246045694200355</v>
      </c>
      <c r="T259" s="15">
        <f t="shared" si="91"/>
        <v>0.49033391915641483</v>
      </c>
      <c r="U259" s="15">
        <f t="shared" si="91"/>
        <v>0.58492091388400713</v>
      </c>
      <c r="V259" s="15">
        <f t="shared" si="91"/>
        <v>0.64752196836555376</v>
      </c>
      <c r="W259" s="15">
        <f t="shared" si="91"/>
        <v>0.66608084358523734</v>
      </c>
      <c r="X259" s="15">
        <f t="shared" si="91"/>
        <v>0.53427065026362053</v>
      </c>
      <c r="Y259" s="15">
        <f t="shared" si="91"/>
        <v>0.76274165202108968</v>
      </c>
      <c r="Z259" s="15">
        <f t="shared" si="91"/>
        <v>0</v>
      </c>
      <c r="AA259" s="15">
        <f t="shared" si="91"/>
        <v>0.40246045694200355</v>
      </c>
      <c r="AB259" s="15">
        <f t="shared" si="91"/>
        <v>0.49033391915641483</v>
      </c>
      <c r="AC259" s="15">
        <f t="shared" si="91"/>
        <v>0.58492091388400713</v>
      </c>
      <c r="AD259" s="15">
        <f t="shared" si="91"/>
        <v>0.64752196836555376</v>
      </c>
      <c r="AE259" s="15">
        <f t="shared" si="91"/>
        <v>0.66608084358523734</v>
      </c>
      <c r="AF259" s="15">
        <f t="shared" si="91"/>
        <v>0.53427065026362053</v>
      </c>
      <c r="AG259" s="15">
        <f t="shared" si="91"/>
        <v>0.76274165202108968</v>
      </c>
      <c r="AH259" s="15">
        <f t="shared" si="91"/>
        <v>0</v>
      </c>
      <c r="AI259" s="15">
        <f t="shared" si="91"/>
        <v>0.40246045694200355</v>
      </c>
      <c r="AJ259" s="15">
        <f t="shared" si="91"/>
        <v>0.49033391915641483</v>
      </c>
      <c r="AK259" s="15">
        <f t="shared" si="91"/>
        <v>0.58492091388400713</v>
      </c>
      <c r="AL259" s="15">
        <f t="shared" si="91"/>
        <v>0.64752196836555376</v>
      </c>
      <c r="AM259" s="15">
        <f t="shared" si="91"/>
        <v>0.66608084358523734</v>
      </c>
      <c r="AN259" s="15">
        <f t="shared" si="91"/>
        <v>0.53427065026362053</v>
      </c>
      <c r="AO259" s="15">
        <f t="shared" si="91"/>
        <v>0.76274165202108968</v>
      </c>
      <c r="AP259" s="15">
        <f t="shared" si="91"/>
        <v>0</v>
      </c>
      <c r="AQ259" s="15">
        <f t="shared" si="91"/>
        <v>0.40246045694200355</v>
      </c>
      <c r="AR259" s="15">
        <f t="shared" si="91"/>
        <v>0.49033391915641483</v>
      </c>
      <c r="AS259" s="15">
        <f t="shared" si="91"/>
        <v>0.58492091388400713</v>
      </c>
      <c r="AT259" s="15">
        <f t="shared" si="91"/>
        <v>0.64752196836555376</v>
      </c>
      <c r="AU259" s="15">
        <f t="shared" si="91"/>
        <v>0.66608084358523734</v>
      </c>
      <c r="AV259" s="15">
        <f t="shared" si="91"/>
        <v>0.53427065026362053</v>
      </c>
      <c r="AW259" s="15">
        <f t="shared" si="91"/>
        <v>0.76274165202108968</v>
      </c>
    </row>
    <row r="260" spans="1:49">
      <c r="A260" s="21" t="s">
        <v>10</v>
      </c>
      <c r="B260" s="29">
        <v>0</v>
      </c>
      <c r="C260" s="14">
        <v>0</v>
      </c>
      <c r="D260" s="14">
        <v>0</v>
      </c>
      <c r="E260" s="14">
        <v>0</v>
      </c>
      <c r="F260" s="14">
        <v>0</v>
      </c>
      <c r="G260" s="14">
        <v>0</v>
      </c>
      <c r="H260" s="14">
        <v>0</v>
      </c>
      <c r="I260" s="14">
        <v>0</v>
      </c>
      <c r="J260" s="14">
        <f t="shared" ref="J260:Q260" si="92">INDEX(SystemParamValues,MATCH("BasicRate",ParamNames,0),MATCH($B$2,SystemNames,0))</f>
        <v>0.2</v>
      </c>
      <c r="K260" s="14">
        <f t="shared" si="92"/>
        <v>0.2</v>
      </c>
      <c r="L260" s="14">
        <f t="shared" si="92"/>
        <v>0.2</v>
      </c>
      <c r="M260" s="14">
        <f t="shared" si="92"/>
        <v>0.2</v>
      </c>
      <c r="N260" s="14">
        <f t="shared" si="92"/>
        <v>0.2</v>
      </c>
      <c r="O260" s="14">
        <f t="shared" si="92"/>
        <v>0.2</v>
      </c>
      <c r="P260" s="14">
        <f t="shared" si="92"/>
        <v>0.2</v>
      </c>
      <c r="Q260" s="14">
        <f t="shared" si="92"/>
        <v>0.2</v>
      </c>
      <c r="R260" s="14">
        <f t="shared" ref="R260:Y260" si="93">INDEX(SystemParamValues,MATCH("HigherRate",ParamNames,0),MATCH($B$2,SystemNames,0))</f>
        <v>0.4</v>
      </c>
      <c r="S260" s="14">
        <f t="shared" si="93"/>
        <v>0.4</v>
      </c>
      <c r="T260" s="14">
        <f t="shared" si="93"/>
        <v>0.4</v>
      </c>
      <c r="U260" s="14">
        <f t="shared" si="93"/>
        <v>0.4</v>
      </c>
      <c r="V260" s="14">
        <f t="shared" si="93"/>
        <v>0.4</v>
      </c>
      <c r="W260" s="14">
        <f t="shared" si="93"/>
        <v>0.4</v>
      </c>
      <c r="X260" s="14">
        <f t="shared" si="93"/>
        <v>0.4</v>
      </c>
      <c r="Y260" s="14">
        <f t="shared" si="93"/>
        <v>0.4</v>
      </c>
      <c r="Z260" s="14">
        <f t="shared" ref="Z260:AG260" si="94">INDEX(SystemParamValues,MATCH("MTROnPATaper",ParamNames,0),MATCH($B$2,SystemNames,0))</f>
        <v>0.6</v>
      </c>
      <c r="AA260" s="14">
        <f t="shared" si="94"/>
        <v>0.6</v>
      </c>
      <c r="AB260" s="14">
        <f t="shared" si="94"/>
        <v>0.6</v>
      </c>
      <c r="AC260" s="14">
        <f t="shared" si="94"/>
        <v>0.6</v>
      </c>
      <c r="AD260" s="14">
        <f t="shared" si="94"/>
        <v>0.6</v>
      </c>
      <c r="AE260" s="14">
        <f t="shared" si="94"/>
        <v>0.6</v>
      </c>
      <c r="AF260" s="14">
        <f t="shared" si="94"/>
        <v>0.6</v>
      </c>
      <c r="AG260" s="14">
        <f t="shared" si="94"/>
        <v>0.6</v>
      </c>
      <c r="AH260" s="14">
        <f t="shared" ref="AH260:AO260" si="95">INDEX(SystemParamValues,MATCH("AdditionalRate",ParamNames,0),MATCH($B$2,SystemNames,0))</f>
        <v>0.45</v>
      </c>
      <c r="AI260" s="14">
        <f t="shared" si="95"/>
        <v>0.45</v>
      </c>
      <c r="AJ260" s="14">
        <f t="shared" si="95"/>
        <v>0.45</v>
      </c>
      <c r="AK260" s="14">
        <f t="shared" si="95"/>
        <v>0.45</v>
      </c>
      <c r="AL260" s="14">
        <f t="shared" si="95"/>
        <v>0.45</v>
      </c>
      <c r="AM260" s="14">
        <f t="shared" si="95"/>
        <v>0.45</v>
      </c>
      <c r="AN260" s="14">
        <f t="shared" si="95"/>
        <v>0.45</v>
      </c>
      <c r="AO260" s="14">
        <f t="shared" si="95"/>
        <v>0.45</v>
      </c>
      <c r="AP260" s="14">
        <f t="shared" ref="AP260:AW260" si="96">INDEX(SystemParamValues,MATCH("PensCredTaperRate",ParamNames,0),MATCH($B$2,SystemNames,0))</f>
        <v>0.4</v>
      </c>
      <c r="AQ260" s="14">
        <f t="shared" si="96"/>
        <v>0.4</v>
      </c>
      <c r="AR260" s="14">
        <f t="shared" si="96"/>
        <v>0.4</v>
      </c>
      <c r="AS260" s="14">
        <f t="shared" si="96"/>
        <v>0.4</v>
      </c>
      <c r="AT260" s="14">
        <f t="shared" si="96"/>
        <v>0.4</v>
      </c>
      <c r="AU260" s="14">
        <f t="shared" si="96"/>
        <v>0.4</v>
      </c>
      <c r="AV260" s="14">
        <f t="shared" si="96"/>
        <v>0.4</v>
      </c>
      <c r="AW260" s="14">
        <f t="shared" si="96"/>
        <v>0.4</v>
      </c>
    </row>
    <row r="261" spans="1:49">
      <c r="A261" s="21" t="s">
        <v>180</v>
      </c>
      <c r="B261" s="29">
        <v>0.6</v>
      </c>
      <c r="C261" s="14">
        <v>0.6</v>
      </c>
      <c r="D261" s="14">
        <v>0.6</v>
      </c>
      <c r="E261" s="14">
        <v>0.6</v>
      </c>
      <c r="F261" s="14">
        <v>0.6</v>
      </c>
      <c r="G261" s="14">
        <v>0.6</v>
      </c>
      <c r="H261" s="14">
        <v>0.6</v>
      </c>
      <c r="I261" s="14">
        <v>0.6</v>
      </c>
      <c r="J261" s="14">
        <v>0.6</v>
      </c>
      <c r="K261" s="14">
        <v>0.6</v>
      </c>
      <c r="L261" s="14">
        <v>0.6</v>
      </c>
      <c r="M261" s="14">
        <v>0.6</v>
      </c>
      <c r="N261" s="14">
        <v>0.6</v>
      </c>
      <c r="O261" s="14">
        <v>0.6</v>
      </c>
      <c r="P261" s="14">
        <v>0.6</v>
      </c>
      <c r="Q261" s="14">
        <v>0.6</v>
      </c>
      <c r="R261" s="14">
        <v>0.6</v>
      </c>
      <c r="S261" s="14">
        <v>0.6</v>
      </c>
      <c r="T261" s="14">
        <v>0.6</v>
      </c>
      <c r="U261" s="14">
        <v>0.6</v>
      </c>
      <c r="V261" s="14">
        <v>0.6</v>
      </c>
      <c r="W261" s="14">
        <v>0.6</v>
      </c>
      <c r="X261" s="14">
        <v>0.6</v>
      </c>
      <c r="Y261" s="14">
        <v>0.6</v>
      </c>
      <c r="Z261" s="14">
        <v>0.6</v>
      </c>
      <c r="AA261" s="14">
        <v>0.6</v>
      </c>
      <c r="AB261" s="14">
        <v>0.6</v>
      </c>
      <c r="AC261" s="14">
        <v>0.6</v>
      </c>
      <c r="AD261" s="14">
        <v>0.6</v>
      </c>
      <c r="AE261" s="14">
        <v>0.6</v>
      </c>
      <c r="AF261" s="14">
        <v>0.6</v>
      </c>
      <c r="AG261" s="14">
        <v>0.6</v>
      </c>
      <c r="AH261" s="14">
        <v>0.6</v>
      </c>
      <c r="AI261" s="14">
        <v>0.6</v>
      </c>
      <c r="AJ261" s="14">
        <v>0.6</v>
      </c>
      <c r="AK261" s="14">
        <v>0.6</v>
      </c>
      <c r="AL261" s="14">
        <v>0.6</v>
      </c>
      <c r="AM261" s="14">
        <v>0.6</v>
      </c>
      <c r="AN261" s="14">
        <v>0.6</v>
      </c>
      <c r="AO261" s="14">
        <v>0.6</v>
      </c>
      <c r="AP261" s="14">
        <v>0.6</v>
      </c>
      <c r="AQ261" s="14">
        <v>0.6</v>
      </c>
      <c r="AR261" s="14">
        <v>0.6</v>
      </c>
      <c r="AS261" s="14">
        <v>0.6</v>
      </c>
      <c r="AT261" s="14">
        <v>0.6</v>
      </c>
      <c r="AU261" s="14">
        <v>0.6</v>
      </c>
      <c r="AV261" s="14">
        <v>0.6</v>
      </c>
      <c r="AW261" s="14">
        <v>0.6</v>
      </c>
    </row>
    <row r="262" spans="1:49">
      <c r="A262" s="21" t="s">
        <v>3</v>
      </c>
      <c r="B262" s="29">
        <v>10</v>
      </c>
      <c r="C262" s="14">
        <v>10</v>
      </c>
      <c r="D262" s="14">
        <v>10</v>
      </c>
      <c r="E262" s="14">
        <v>10</v>
      </c>
      <c r="F262" s="14">
        <v>10</v>
      </c>
      <c r="G262" s="14">
        <v>10</v>
      </c>
      <c r="H262" s="14">
        <v>10</v>
      </c>
      <c r="I262" s="14">
        <v>10</v>
      </c>
      <c r="J262" s="14">
        <v>10</v>
      </c>
      <c r="K262" s="14">
        <v>10</v>
      </c>
      <c r="L262" s="14">
        <v>10</v>
      </c>
      <c r="M262" s="14">
        <v>10</v>
      </c>
      <c r="N262" s="14">
        <v>10</v>
      </c>
      <c r="O262" s="14">
        <v>10</v>
      </c>
      <c r="P262" s="14">
        <v>10</v>
      </c>
      <c r="Q262" s="14">
        <v>10</v>
      </c>
      <c r="R262" s="14">
        <v>10</v>
      </c>
      <c r="S262" s="14">
        <v>10</v>
      </c>
      <c r="T262" s="14">
        <v>10</v>
      </c>
      <c r="U262" s="14">
        <v>10</v>
      </c>
      <c r="V262" s="14">
        <v>10</v>
      </c>
      <c r="W262" s="14">
        <v>10</v>
      </c>
      <c r="X262" s="14">
        <v>10</v>
      </c>
      <c r="Y262" s="14">
        <v>10</v>
      </c>
      <c r="Z262" s="14">
        <v>10</v>
      </c>
      <c r="AA262" s="14">
        <v>10</v>
      </c>
      <c r="AB262" s="14">
        <v>10</v>
      </c>
      <c r="AC262" s="14">
        <v>10</v>
      </c>
      <c r="AD262" s="14">
        <v>10</v>
      </c>
      <c r="AE262" s="14">
        <v>10</v>
      </c>
      <c r="AF262" s="14">
        <v>10</v>
      </c>
      <c r="AG262" s="14">
        <v>10</v>
      </c>
      <c r="AH262" s="14">
        <v>10</v>
      </c>
      <c r="AI262" s="14">
        <v>10</v>
      </c>
      <c r="AJ262" s="14">
        <v>10</v>
      </c>
      <c r="AK262" s="14">
        <v>10</v>
      </c>
      <c r="AL262" s="14">
        <v>10</v>
      </c>
      <c r="AM262" s="14">
        <v>10</v>
      </c>
      <c r="AN262" s="14">
        <v>10</v>
      </c>
      <c r="AO262" s="14">
        <v>10</v>
      </c>
      <c r="AP262" s="14">
        <v>10</v>
      </c>
      <c r="AQ262" s="14">
        <v>10</v>
      </c>
      <c r="AR262" s="14">
        <v>10</v>
      </c>
      <c r="AS262" s="14">
        <v>10</v>
      </c>
      <c r="AT262" s="14">
        <v>10</v>
      </c>
      <c r="AU262" s="14">
        <v>10</v>
      </c>
      <c r="AV262" s="14">
        <v>10</v>
      </c>
      <c r="AW262" s="14">
        <v>10</v>
      </c>
    </row>
    <row r="263" spans="1:49">
      <c r="A263" s="21" t="s">
        <v>251</v>
      </c>
      <c r="B263" s="24">
        <f>1</f>
        <v>1</v>
      </c>
      <c r="C263" s="1">
        <f>1</f>
        <v>1</v>
      </c>
      <c r="D263" s="1">
        <f>1</f>
        <v>1</v>
      </c>
      <c r="E263" s="1">
        <f>1</f>
        <v>1</v>
      </c>
      <c r="F263" s="1">
        <f>1</f>
        <v>1</v>
      </c>
      <c r="G263" s="1">
        <f>1</f>
        <v>1</v>
      </c>
      <c r="H263" s="1">
        <f>1</f>
        <v>1</v>
      </c>
      <c r="I263" s="1">
        <f>1</f>
        <v>1</v>
      </c>
      <c r="J263" s="1">
        <f>1</f>
        <v>1</v>
      </c>
      <c r="K263" s="1">
        <f>1</f>
        <v>1</v>
      </c>
      <c r="L263" s="1">
        <f>1</f>
        <v>1</v>
      </c>
      <c r="M263" s="1">
        <f>1</f>
        <v>1</v>
      </c>
      <c r="N263" s="1">
        <f>1</f>
        <v>1</v>
      </c>
      <c r="O263" s="1">
        <f>1</f>
        <v>1</v>
      </c>
      <c r="P263" s="1">
        <f>1</f>
        <v>1</v>
      </c>
      <c r="Q263" s="1">
        <f>1</f>
        <v>1</v>
      </c>
      <c r="R263" s="1">
        <f>1</f>
        <v>1</v>
      </c>
      <c r="S263" s="1">
        <f>1</f>
        <v>1</v>
      </c>
      <c r="T263" s="1">
        <f>1</f>
        <v>1</v>
      </c>
      <c r="U263" s="1">
        <f>1</f>
        <v>1</v>
      </c>
      <c r="V263" s="1">
        <f>1</f>
        <v>1</v>
      </c>
      <c r="W263" s="1">
        <f>1</f>
        <v>1</v>
      </c>
      <c r="X263" s="1">
        <f>1</f>
        <v>1</v>
      </c>
      <c r="Y263" s="1">
        <f>1</f>
        <v>1</v>
      </c>
      <c r="Z263" s="1">
        <f>1</f>
        <v>1</v>
      </c>
      <c r="AA263" s="1">
        <f>1</f>
        <v>1</v>
      </c>
      <c r="AB263" s="1">
        <f>1</f>
        <v>1</v>
      </c>
      <c r="AC263" s="1">
        <f>1</f>
        <v>1</v>
      </c>
      <c r="AD263" s="1">
        <f>1</f>
        <v>1</v>
      </c>
      <c r="AE263" s="1">
        <f>1</f>
        <v>1</v>
      </c>
      <c r="AF263" s="1">
        <f>1</f>
        <v>1</v>
      </c>
      <c r="AG263" s="1">
        <f>1</f>
        <v>1</v>
      </c>
      <c r="AH263" s="1">
        <f>1</f>
        <v>1</v>
      </c>
      <c r="AI263" s="1">
        <f>1</f>
        <v>1</v>
      </c>
      <c r="AJ263" s="1">
        <f>1</f>
        <v>1</v>
      </c>
      <c r="AK263" s="1">
        <f>1</f>
        <v>1</v>
      </c>
      <c r="AL263" s="1">
        <f>1</f>
        <v>1</v>
      </c>
      <c r="AM263" s="1">
        <f>1</f>
        <v>1</v>
      </c>
      <c r="AN263" s="1">
        <f>1</f>
        <v>1</v>
      </c>
      <c r="AO263" s="1">
        <f>1</f>
        <v>1</v>
      </c>
      <c r="AP263" s="1">
        <f>1</f>
        <v>1</v>
      </c>
      <c r="AQ263" s="1">
        <f>1</f>
        <v>1</v>
      </c>
      <c r="AR263" s="1">
        <f>1</f>
        <v>1</v>
      </c>
      <c r="AS263" s="1">
        <f>1</f>
        <v>1</v>
      </c>
      <c r="AT263" s="1">
        <f>1</f>
        <v>1</v>
      </c>
      <c r="AU263" s="1">
        <f>1</f>
        <v>1</v>
      </c>
      <c r="AV263" s="1">
        <f>1</f>
        <v>1</v>
      </c>
      <c r="AW263" s="1">
        <f>1</f>
        <v>1</v>
      </c>
    </row>
    <row r="264" spans="1:49">
      <c r="A264" s="21" t="s">
        <v>250</v>
      </c>
      <c r="B264" s="24">
        <f t="shared" ref="B264:AW264" si="97">((1+$B$3)*(1+$B$4))-1</f>
        <v>5.0599999999999978E-2</v>
      </c>
      <c r="C264" s="1">
        <f t="shared" si="97"/>
        <v>5.0599999999999978E-2</v>
      </c>
      <c r="D264" s="1">
        <f t="shared" si="97"/>
        <v>5.0599999999999978E-2</v>
      </c>
      <c r="E264" s="1">
        <f t="shared" si="97"/>
        <v>5.0599999999999978E-2</v>
      </c>
      <c r="F264" s="1">
        <f t="shared" si="97"/>
        <v>5.0599999999999978E-2</v>
      </c>
      <c r="G264" s="1">
        <f t="shared" si="97"/>
        <v>5.0599999999999978E-2</v>
      </c>
      <c r="H264" s="1">
        <f t="shared" si="97"/>
        <v>5.0599999999999978E-2</v>
      </c>
      <c r="I264" s="1">
        <f t="shared" si="97"/>
        <v>5.0599999999999978E-2</v>
      </c>
      <c r="J264" s="1">
        <f t="shared" si="97"/>
        <v>5.0599999999999978E-2</v>
      </c>
      <c r="K264" s="1">
        <f t="shared" si="97"/>
        <v>5.0599999999999978E-2</v>
      </c>
      <c r="L264" s="1">
        <f t="shared" si="97"/>
        <v>5.0599999999999978E-2</v>
      </c>
      <c r="M264" s="1">
        <f t="shared" si="97"/>
        <v>5.0599999999999978E-2</v>
      </c>
      <c r="N264" s="1">
        <f t="shared" si="97"/>
        <v>5.0599999999999978E-2</v>
      </c>
      <c r="O264" s="1">
        <f t="shared" si="97"/>
        <v>5.0599999999999978E-2</v>
      </c>
      <c r="P264" s="1">
        <f t="shared" si="97"/>
        <v>5.0599999999999978E-2</v>
      </c>
      <c r="Q264" s="1">
        <f t="shared" si="97"/>
        <v>5.0599999999999978E-2</v>
      </c>
      <c r="R264" s="1">
        <f t="shared" si="97"/>
        <v>5.0599999999999978E-2</v>
      </c>
      <c r="S264" s="1">
        <f t="shared" si="97"/>
        <v>5.0599999999999978E-2</v>
      </c>
      <c r="T264" s="1">
        <f t="shared" si="97"/>
        <v>5.0599999999999978E-2</v>
      </c>
      <c r="U264" s="1">
        <f t="shared" si="97"/>
        <v>5.0599999999999978E-2</v>
      </c>
      <c r="V264" s="1">
        <f t="shared" si="97"/>
        <v>5.0599999999999978E-2</v>
      </c>
      <c r="W264" s="1">
        <f t="shared" si="97"/>
        <v>5.0599999999999978E-2</v>
      </c>
      <c r="X264" s="1">
        <f t="shared" si="97"/>
        <v>5.0599999999999978E-2</v>
      </c>
      <c r="Y264" s="1">
        <f t="shared" si="97"/>
        <v>5.0599999999999978E-2</v>
      </c>
      <c r="Z264" s="1">
        <f t="shared" si="97"/>
        <v>5.0599999999999978E-2</v>
      </c>
      <c r="AA264" s="1">
        <f t="shared" si="97"/>
        <v>5.0599999999999978E-2</v>
      </c>
      <c r="AB264" s="1">
        <f t="shared" si="97"/>
        <v>5.0599999999999978E-2</v>
      </c>
      <c r="AC264" s="1">
        <f t="shared" si="97"/>
        <v>5.0599999999999978E-2</v>
      </c>
      <c r="AD264" s="1">
        <f t="shared" si="97"/>
        <v>5.0599999999999978E-2</v>
      </c>
      <c r="AE264" s="1">
        <f t="shared" si="97"/>
        <v>5.0599999999999978E-2</v>
      </c>
      <c r="AF264" s="1">
        <f t="shared" si="97"/>
        <v>5.0599999999999978E-2</v>
      </c>
      <c r="AG264" s="1">
        <f t="shared" si="97"/>
        <v>5.0599999999999978E-2</v>
      </c>
      <c r="AH264" s="1">
        <f t="shared" si="97"/>
        <v>5.0599999999999978E-2</v>
      </c>
      <c r="AI264" s="1">
        <f t="shared" si="97"/>
        <v>5.0599999999999978E-2</v>
      </c>
      <c r="AJ264" s="1">
        <f t="shared" si="97"/>
        <v>5.0599999999999978E-2</v>
      </c>
      <c r="AK264" s="1">
        <f t="shared" si="97"/>
        <v>5.0599999999999978E-2</v>
      </c>
      <c r="AL264" s="1">
        <f t="shared" si="97"/>
        <v>5.0599999999999978E-2</v>
      </c>
      <c r="AM264" s="1">
        <f t="shared" si="97"/>
        <v>5.0599999999999978E-2</v>
      </c>
      <c r="AN264" s="1">
        <f t="shared" si="97"/>
        <v>5.0599999999999978E-2</v>
      </c>
      <c r="AO264" s="1">
        <f t="shared" si="97"/>
        <v>5.0599999999999978E-2</v>
      </c>
      <c r="AP264" s="1">
        <f t="shared" si="97"/>
        <v>5.0599999999999978E-2</v>
      </c>
      <c r="AQ264" s="1">
        <f t="shared" si="97"/>
        <v>5.0599999999999978E-2</v>
      </c>
      <c r="AR264" s="1">
        <f t="shared" si="97"/>
        <v>5.0599999999999978E-2</v>
      </c>
      <c r="AS264" s="1">
        <f t="shared" si="97"/>
        <v>5.0599999999999978E-2</v>
      </c>
      <c r="AT264" s="1">
        <f t="shared" si="97"/>
        <v>5.0599999999999978E-2</v>
      </c>
      <c r="AU264" s="1">
        <f t="shared" si="97"/>
        <v>5.0599999999999978E-2</v>
      </c>
      <c r="AV264" s="1">
        <f t="shared" si="97"/>
        <v>5.0599999999999978E-2</v>
      </c>
      <c r="AW264" s="1">
        <f t="shared" si="97"/>
        <v>5.0599999999999978E-2</v>
      </c>
    </row>
    <row r="265" spans="1:49">
      <c r="A265" s="21" t="s">
        <v>254</v>
      </c>
      <c r="B265" s="24">
        <f t="shared" ref="B265:AW265" si="98">B263*((1+B264)^B262)</f>
        <v>1.6382265673600411</v>
      </c>
      <c r="C265" s="1">
        <f t="shared" si="98"/>
        <v>1.6382265673600411</v>
      </c>
      <c r="D265" s="1">
        <f t="shared" si="98"/>
        <v>1.6382265673600411</v>
      </c>
      <c r="E265" s="1">
        <f t="shared" si="98"/>
        <v>1.6382265673600411</v>
      </c>
      <c r="F265" s="1">
        <f t="shared" si="98"/>
        <v>1.6382265673600411</v>
      </c>
      <c r="G265" s="1">
        <f t="shared" si="98"/>
        <v>1.6382265673600411</v>
      </c>
      <c r="H265" s="1">
        <f t="shared" si="98"/>
        <v>1.6382265673600411</v>
      </c>
      <c r="I265" s="1">
        <f t="shared" si="98"/>
        <v>1.6382265673600411</v>
      </c>
      <c r="J265" s="1">
        <f t="shared" si="98"/>
        <v>1.6382265673600411</v>
      </c>
      <c r="K265" s="1">
        <f t="shared" si="98"/>
        <v>1.6382265673600411</v>
      </c>
      <c r="L265" s="1">
        <f t="shared" si="98"/>
        <v>1.6382265673600411</v>
      </c>
      <c r="M265" s="1">
        <f t="shared" si="98"/>
        <v>1.6382265673600411</v>
      </c>
      <c r="N265" s="1">
        <f t="shared" si="98"/>
        <v>1.6382265673600411</v>
      </c>
      <c r="O265" s="1">
        <f t="shared" si="98"/>
        <v>1.6382265673600411</v>
      </c>
      <c r="P265" s="1">
        <f t="shared" si="98"/>
        <v>1.6382265673600411</v>
      </c>
      <c r="Q265" s="1">
        <f t="shared" si="98"/>
        <v>1.6382265673600411</v>
      </c>
      <c r="R265" s="1">
        <f t="shared" si="98"/>
        <v>1.6382265673600411</v>
      </c>
      <c r="S265" s="1">
        <f t="shared" si="98"/>
        <v>1.6382265673600411</v>
      </c>
      <c r="T265" s="1">
        <f t="shared" si="98"/>
        <v>1.6382265673600411</v>
      </c>
      <c r="U265" s="1">
        <f t="shared" si="98"/>
        <v>1.6382265673600411</v>
      </c>
      <c r="V265" s="1">
        <f t="shared" si="98"/>
        <v>1.6382265673600411</v>
      </c>
      <c r="W265" s="1">
        <f t="shared" si="98"/>
        <v>1.6382265673600411</v>
      </c>
      <c r="X265" s="1">
        <f t="shared" si="98"/>
        <v>1.6382265673600411</v>
      </c>
      <c r="Y265" s="1">
        <f t="shared" si="98"/>
        <v>1.6382265673600411</v>
      </c>
      <c r="Z265" s="1">
        <f t="shared" si="98"/>
        <v>1.6382265673600411</v>
      </c>
      <c r="AA265" s="1">
        <f t="shared" si="98"/>
        <v>1.6382265673600411</v>
      </c>
      <c r="AB265" s="1">
        <f t="shared" si="98"/>
        <v>1.6382265673600411</v>
      </c>
      <c r="AC265" s="1">
        <f t="shared" si="98"/>
        <v>1.6382265673600411</v>
      </c>
      <c r="AD265" s="1">
        <f t="shared" si="98"/>
        <v>1.6382265673600411</v>
      </c>
      <c r="AE265" s="1">
        <f t="shared" si="98"/>
        <v>1.6382265673600411</v>
      </c>
      <c r="AF265" s="1">
        <f t="shared" si="98"/>
        <v>1.6382265673600411</v>
      </c>
      <c r="AG265" s="1">
        <f t="shared" si="98"/>
        <v>1.6382265673600411</v>
      </c>
      <c r="AH265" s="1">
        <f t="shared" si="98"/>
        <v>1.6382265673600411</v>
      </c>
      <c r="AI265" s="1">
        <f t="shared" si="98"/>
        <v>1.6382265673600411</v>
      </c>
      <c r="AJ265" s="1">
        <f t="shared" si="98"/>
        <v>1.6382265673600411</v>
      </c>
      <c r="AK265" s="1">
        <f t="shared" si="98"/>
        <v>1.6382265673600411</v>
      </c>
      <c r="AL265" s="1">
        <f t="shared" si="98"/>
        <v>1.6382265673600411</v>
      </c>
      <c r="AM265" s="1">
        <f t="shared" si="98"/>
        <v>1.6382265673600411</v>
      </c>
      <c r="AN265" s="1">
        <f t="shared" si="98"/>
        <v>1.6382265673600411</v>
      </c>
      <c r="AO265" s="1">
        <f t="shared" si="98"/>
        <v>1.6382265673600411</v>
      </c>
      <c r="AP265" s="1">
        <f t="shared" si="98"/>
        <v>1.6382265673600411</v>
      </c>
      <c r="AQ265" s="1">
        <f t="shared" si="98"/>
        <v>1.6382265673600411</v>
      </c>
      <c r="AR265" s="1">
        <f t="shared" si="98"/>
        <v>1.6382265673600411</v>
      </c>
      <c r="AS265" s="1">
        <f t="shared" si="98"/>
        <v>1.6382265673600411</v>
      </c>
      <c r="AT265" s="1">
        <f t="shared" si="98"/>
        <v>1.6382265673600411</v>
      </c>
      <c r="AU265" s="1">
        <f t="shared" si="98"/>
        <v>1.6382265673600411</v>
      </c>
      <c r="AV265" s="1">
        <f t="shared" si="98"/>
        <v>1.6382265673600411</v>
      </c>
      <c r="AW265" s="1">
        <f t="shared" si="98"/>
        <v>1.6382265673600411</v>
      </c>
    </row>
    <row r="266" spans="1:49">
      <c r="A266" s="21" t="s">
        <v>258</v>
      </c>
      <c r="B266" s="24">
        <f t="shared" ref="B266:AW266" si="99">B265</f>
        <v>1.6382265673600411</v>
      </c>
      <c r="C266" s="1">
        <f t="shared" si="99"/>
        <v>1.6382265673600411</v>
      </c>
      <c r="D266" s="1">
        <f t="shared" si="99"/>
        <v>1.6382265673600411</v>
      </c>
      <c r="E266" s="1">
        <f t="shared" si="99"/>
        <v>1.6382265673600411</v>
      </c>
      <c r="F266" s="1">
        <f t="shared" si="99"/>
        <v>1.6382265673600411</v>
      </c>
      <c r="G266" s="1">
        <f t="shared" si="99"/>
        <v>1.6382265673600411</v>
      </c>
      <c r="H266" s="1">
        <f t="shared" si="99"/>
        <v>1.6382265673600411</v>
      </c>
      <c r="I266" s="1">
        <f t="shared" si="99"/>
        <v>1.6382265673600411</v>
      </c>
      <c r="J266" s="1">
        <f t="shared" si="99"/>
        <v>1.6382265673600411</v>
      </c>
      <c r="K266" s="1">
        <f t="shared" si="99"/>
        <v>1.6382265673600411</v>
      </c>
      <c r="L266" s="1">
        <f t="shared" si="99"/>
        <v>1.6382265673600411</v>
      </c>
      <c r="M266" s="1">
        <f t="shared" si="99"/>
        <v>1.6382265673600411</v>
      </c>
      <c r="N266" s="1">
        <f t="shared" si="99"/>
        <v>1.6382265673600411</v>
      </c>
      <c r="O266" s="1">
        <f t="shared" si="99"/>
        <v>1.6382265673600411</v>
      </c>
      <c r="P266" s="1">
        <f t="shared" si="99"/>
        <v>1.6382265673600411</v>
      </c>
      <c r="Q266" s="1">
        <f t="shared" si="99"/>
        <v>1.6382265673600411</v>
      </c>
      <c r="R266" s="1">
        <f t="shared" si="99"/>
        <v>1.6382265673600411</v>
      </c>
      <c r="S266" s="1">
        <f t="shared" si="99"/>
        <v>1.6382265673600411</v>
      </c>
      <c r="T266" s="1">
        <f t="shared" si="99"/>
        <v>1.6382265673600411</v>
      </c>
      <c r="U266" s="1">
        <f t="shared" si="99"/>
        <v>1.6382265673600411</v>
      </c>
      <c r="V266" s="1">
        <f t="shared" si="99"/>
        <v>1.6382265673600411</v>
      </c>
      <c r="W266" s="1">
        <f t="shared" si="99"/>
        <v>1.6382265673600411</v>
      </c>
      <c r="X266" s="1">
        <f t="shared" si="99"/>
        <v>1.6382265673600411</v>
      </c>
      <c r="Y266" s="1">
        <f t="shared" si="99"/>
        <v>1.6382265673600411</v>
      </c>
      <c r="Z266" s="1">
        <f t="shared" si="99"/>
        <v>1.6382265673600411</v>
      </c>
      <c r="AA266" s="1">
        <f t="shared" si="99"/>
        <v>1.6382265673600411</v>
      </c>
      <c r="AB266" s="1">
        <f t="shared" si="99"/>
        <v>1.6382265673600411</v>
      </c>
      <c r="AC266" s="1">
        <f t="shared" si="99"/>
        <v>1.6382265673600411</v>
      </c>
      <c r="AD266" s="1">
        <f t="shared" si="99"/>
        <v>1.6382265673600411</v>
      </c>
      <c r="AE266" s="1">
        <f t="shared" si="99"/>
        <v>1.6382265673600411</v>
      </c>
      <c r="AF266" s="1">
        <f t="shared" si="99"/>
        <v>1.6382265673600411</v>
      </c>
      <c r="AG266" s="1">
        <f t="shared" si="99"/>
        <v>1.6382265673600411</v>
      </c>
      <c r="AH266" s="1">
        <f t="shared" si="99"/>
        <v>1.6382265673600411</v>
      </c>
      <c r="AI266" s="1">
        <f t="shared" si="99"/>
        <v>1.6382265673600411</v>
      </c>
      <c r="AJ266" s="1">
        <f t="shared" si="99"/>
        <v>1.6382265673600411</v>
      </c>
      <c r="AK266" s="1">
        <f t="shared" si="99"/>
        <v>1.6382265673600411</v>
      </c>
      <c r="AL266" s="1">
        <f t="shared" si="99"/>
        <v>1.6382265673600411</v>
      </c>
      <c r="AM266" s="1">
        <f t="shared" si="99"/>
        <v>1.6382265673600411</v>
      </c>
      <c r="AN266" s="1">
        <f t="shared" si="99"/>
        <v>1.6382265673600411</v>
      </c>
      <c r="AO266" s="1">
        <f t="shared" si="99"/>
        <v>1.6382265673600411</v>
      </c>
      <c r="AP266" s="1">
        <f t="shared" si="99"/>
        <v>1.6382265673600411</v>
      </c>
      <c r="AQ266" s="1">
        <f t="shared" si="99"/>
        <v>1.6382265673600411</v>
      </c>
      <c r="AR266" s="1">
        <f t="shared" si="99"/>
        <v>1.6382265673600411</v>
      </c>
      <c r="AS266" s="1">
        <f t="shared" si="99"/>
        <v>1.6382265673600411</v>
      </c>
      <c r="AT266" s="1">
        <f t="shared" si="99"/>
        <v>1.6382265673600411</v>
      </c>
      <c r="AU266" s="1">
        <f t="shared" si="99"/>
        <v>1.6382265673600411</v>
      </c>
      <c r="AV266" s="1">
        <f t="shared" si="99"/>
        <v>1.6382265673600411</v>
      </c>
      <c r="AW266" s="1">
        <f t="shared" si="99"/>
        <v>1.6382265673600411</v>
      </c>
    </row>
    <row r="267" spans="1:49">
      <c r="A267" s="21" t="s">
        <v>253</v>
      </c>
      <c r="B267" s="24">
        <f t="shared" ref="B267:AW267" si="100">1/(1-B259)+B261/(1-B255-B258)</f>
        <v>1.6</v>
      </c>
      <c r="C267" s="1">
        <f t="shared" si="100"/>
        <v>2.4235294117647062</v>
      </c>
      <c r="D267" s="1">
        <f t="shared" si="100"/>
        <v>2.9620689655172416</v>
      </c>
      <c r="E267" s="1">
        <f t="shared" si="100"/>
        <v>3.6277999609802025</v>
      </c>
      <c r="F267" s="1">
        <f t="shared" si="100"/>
        <v>4.2618282789951065</v>
      </c>
      <c r="G267" s="1">
        <f t="shared" si="100"/>
        <v>4.4947368421052634</v>
      </c>
      <c r="H267" s="1">
        <f t="shared" si="100"/>
        <v>3.2380789022298462</v>
      </c>
      <c r="I267" s="1">
        <f t="shared" si="100"/>
        <v>5.7532763532763536</v>
      </c>
      <c r="J267" s="1">
        <f t="shared" si="100"/>
        <v>1.6</v>
      </c>
      <c r="K267" s="1">
        <f t="shared" si="100"/>
        <v>2.4235294117647062</v>
      </c>
      <c r="L267" s="1">
        <f t="shared" si="100"/>
        <v>2.9620689655172416</v>
      </c>
      <c r="M267" s="1">
        <f t="shared" si="100"/>
        <v>3.6277999609802025</v>
      </c>
      <c r="N267" s="1">
        <f t="shared" si="100"/>
        <v>4.2618282789951065</v>
      </c>
      <c r="O267" s="1">
        <f t="shared" si="100"/>
        <v>4.4947368421052634</v>
      </c>
      <c r="P267" s="1">
        <f t="shared" si="100"/>
        <v>3.2380789022298462</v>
      </c>
      <c r="Q267" s="1">
        <f t="shared" si="100"/>
        <v>5.7532763532763536</v>
      </c>
      <c r="R267" s="1">
        <f t="shared" si="100"/>
        <v>1.6</v>
      </c>
      <c r="S267" s="1">
        <f t="shared" si="100"/>
        <v>2.4235294117647062</v>
      </c>
      <c r="T267" s="1">
        <f t="shared" si="100"/>
        <v>2.9620689655172416</v>
      </c>
      <c r="U267" s="1">
        <f t="shared" si="100"/>
        <v>3.6277999609802025</v>
      </c>
      <c r="V267" s="1">
        <f t="shared" si="100"/>
        <v>4.2618282789951065</v>
      </c>
      <c r="W267" s="1">
        <f t="shared" si="100"/>
        <v>4.4947368421052634</v>
      </c>
      <c r="X267" s="1">
        <f t="shared" si="100"/>
        <v>3.2380789022298462</v>
      </c>
      <c r="Y267" s="1">
        <f t="shared" si="100"/>
        <v>5.7532763532763536</v>
      </c>
      <c r="Z267" s="1">
        <f t="shared" si="100"/>
        <v>1.6</v>
      </c>
      <c r="AA267" s="1">
        <f t="shared" si="100"/>
        <v>2.4235294117647062</v>
      </c>
      <c r="AB267" s="1">
        <f t="shared" si="100"/>
        <v>2.9620689655172416</v>
      </c>
      <c r="AC267" s="1">
        <f t="shared" si="100"/>
        <v>3.6277999609802025</v>
      </c>
      <c r="AD267" s="1">
        <f t="shared" si="100"/>
        <v>4.2618282789951065</v>
      </c>
      <c r="AE267" s="1">
        <f t="shared" si="100"/>
        <v>4.4947368421052634</v>
      </c>
      <c r="AF267" s="1">
        <f t="shared" si="100"/>
        <v>3.2380789022298462</v>
      </c>
      <c r="AG267" s="1">
        <f t="shared" si="100"/>
        <v>5.7532763532763536</v>
      </c>
      <c r="AH267" s="1">
        <f t="shared" si="100"/>
        <v>1.6</v>
      </c>
      <c r="AI267" s="1">
        <f t="shared" si="100"/>
        <v>2.4235294117647062</v>
      </c>
      <c r="AJ267" s="1">
        <f t="shared" si="100"/>
        <v>2.9620689655172416</v>
      </c>
      <c r="AK267" s="1">
        <f t="shared" si="100"/>
        <v>3.6277999609802025</v>
      </c>
      <c r="AL267" s="1">
        <f t="shared" si="100"/>
        <v>4.2618282789951065</v>
      </c>
      <c r="AM267" s="1">
        <f t="shared" si="100"/>
        <v>4.4947368421052634</v>
      </c>
      <c r="AN267" s="1">
        <f t="shared" si="100"/>
        <v>3.2380789022298462</v>
      </c>
      <c r="AO267" s="1">
        <f t="shared" si="100"/>
        <v>5.7532763532763536</v>
      </c>
      <c r="AP267" s="1">
        <f t="shared" si="100"/>
        <v>1.6</v>
      </c>
      <c r="AQ267" s="1">
        <f t="shared" si="100"/>
        <v>2.4235294117647062</v>
      </c>
      <c r="AR267" s="1">
        <f t="shared" si="100"/>
        <v>2.9620689655172416</v>
      </c>
      <c r="AS267" s="1">
        <f t="shared" si="100"/>
        <v>3.6277999609802025</v>
      </c>
      <c r="AT267" s="1">
        <f t="shared" si="100"/>
        <v>4.2618282789951065</v>
      </c>
      <c r="AU267" s="1">
        <f t="shared" si="100"/>
        <v>4.4947368421052634</v>
      </c>
      <c r="AV267" s="1">
        <f t="shared" si="100"/>
        <v>3.2380789022298462</v>
      </c>
      <c r="AW267" s="1">
        <f t="shared" si="100"/>
        <v>5.7532763532763536</v>
      </c>
    </row>
    <row r="268" spans="1:49">
      <c r="A268" s="21" t="s">
        <v>11</v>
      </c>
      <c r="B268" s="24">
        <f t="shared" ref="B268:AW268" si="101">((1+$B$3)*(1+$B$4))-1</f>
        <v>5.0599999999999978E-2</v>
      </c>
      <c r="C268" s="1">
        <f t="shared" si="101"/>
        <v>5.0599999999999978E-2</v>
      </c>
      <c r="D268" s="1">
        <f t="shared" si="101"/>
        <v>5.0599999999999978E-2</v>
      </c>
      <c r="E268" s="1">
        <f t="shared" si="101"/>
        <v>5.0599999999999978E-2</v>
      </c>
      <c r="F268" s="1">
        <f t="shared" si="101"/>
        <v>5.0599999999999978E-2</v>
      </c>
      <c r="G268" s="1">
        <f t="shared" si="101"/>
        <v>5.0599999999999978E-2</v>
      </c>
      <c r="H268" s="1">
        <f t="shared" si="101"/>
        <v>5.0599999999999978E-2</v>
      </c>
      <c r="I268" s="1">
        <f t="shared" si="101"/>
        <v>5.0599999999999978E-2</v>
      </c>
      <c r="J268" s="1">
        <f t="shared" si="101"/>
        <v>5.0599999999999978E-2</v>
      </c>
      <c r="K268" s="1">
        <f t="shared" si="101"/>
        <v>5.0599999999999978E-2</v>
      </c>
      <c r="L268" s="1">
        <f t="shared" si="101"/>
        <v>5.0599999999999978E-2</v>
      </c>
      <c r="M268" s="1">
        <f t="shared" si="101"/>
        <v>5.0599999999999978E-2</v>
      </c>
      <c r="N268" s="1">
        <f t="shared" si="101"/>
        <v>5.0599999999999978E-2</v>
      </c>
      <c r="O268" s="1">
        <f t="shared" si="101"/>
        <v>5.0599999999999978E-2</v>
      </c>
      <c r="P268" s="1">
        <f t="shared" si="101"/>
        <v>5.0599999999999978E-2</v>
      </c>
      <c r="Q268" s="1">
        <f t="shared" si="101"/>
        <v>5.0599999999999978E-2</v>
      </c>
      <c r="R268" s="1">
        <f t="shared" si="101"/>
        <v>5.0599999999999978E-2</v>
      </c>
      <c r="S268" s="1">
        <f t="shared" si="101"/>
        <v>5.0599999999999978E-2</v>
      </c>
      <c r="T268" s="1">
        <f t="shared" si="101"/>
        <v>5.0599999999999978E-2</v>
      </c>
      <c r="U268" s="1">
        <f t="shared" si="101"/>
        <v>5.0599999999999978E-2</v>
      </c>
      <c r="V268" s="1">
        <f t="shared" si="101"/>
        <v>5.0599999999999978E-2</v>
      </c>
      <c r="W268" s="1">
        <f t="shared" si="101"/>
        <v>5.0599999999999978E-2</v>
      </c>
      <c r="X268" s="1">
        <f t="shared" si="101"/>
        <v>5.0599999999999978E-2</v>
      </c>
      <c r="Y268" s="1">
        <f t="shared" si="101"/>
        <v>5.0599999999999978E-2</v>
      </c>
      <c r="Z268" s="1">
        <f t="shared" si="101"/>
        <v>5.0599999999999978E-2</v>
      </c>
      <c r="AA268" s="1">
        <f t="shared" si="101"/>
        <v>5.0599999999999978E-2</v>
      </c>
      <c r="AB268" s="1">
        <f t="shared" si="101"/>
        <v>5.0599999999999978E-2</v>
      </c>
      <c r="AC268" s="1">
        <f t="shared" si="101"/>
        <v>5.0599999999999978E-2</v>
      </c>
      <c r="AD268" s="1">
        <f t="shared" si="101"/>
        <v>5.0599999999999978E-2</v>
      </c>
      <c r="AE268" s="1">
        <f t="shared" si="101"/>
        <v>5.0599999999999978E-2</v>
      </c>
      <c r="AF268" s="1">
        <f t="shared" si="101"/>
        <v>5.0599999999999978E-2</v>
      </c>
      <c r="AG268" s="1">
        <f t="shared" si="101"/>
        <v>5.0599999999999978E-2</v>
      </c>
      <c r="AH268" s="1">
        <f t="shared" si="101"/>
        <v>5.0599999999999978E-2</v>
      </c>
      <c r="AI268" s="1">
        <f t="shared" si="101"/>
        <v>5.0599999999999978E-2</v>
      </c>
      <c r="AJ268" s="1">
        <f t="shared" si="101"/>
        <v>5.0599999999999978E-2</v>
      </c>
      <c r="AK268" s="1">
        <f t="shared" si="101"/>
        <v>5.0599999999999978E-2</v>
      </c>
      <c r="AL268" s="1">
        <f t="shared" si="101"/>
        <v>5.0599999999999978E-2</v>
      </c>
      <c r="AM268" s="1">
        <f t="shared" si="101"/>
        <v>5.0599999999999978E-2</v>
      </c>
      <c r="AN268" s="1">
        <f t="shared" si="101"/>
        <v>5.0599999999999978E-2</v>
      </c>
      <c r="AO268" s="1">
        <f t="shared" si="101"/>
        <v>5.0599999999999978E-2</v>
      </c>
      <c r="AP268" s="1">
        <f t="shared" si="101"/>
        <v>5.0599999999999978E-2</v>
      </c>
      <c r="AQ268" s="1">
        <f t="shared" si="101"/>
        <v>5.0599999999999978E-2</v>
      </c>
      <c r="AR268" s="1">
        <f t="shared" si="101"/>
        <v>5.0599999999999978E-2</v>
      </c>
      <c r="AS268" s="1">
        <f t="shared" si="101"/>
        <v>5.0599999999999978E-2</v>
      </c>
      <c r="AT268" s="1">
        <f t="shared" si="101"/>
        <v>5.0599999999999978E-2</v>
      </c>
      <c r="AU268" s="1">
        <f t="shared" si="101"/>
        <v>5.0599999999999978E-2</v>
      </c>
      <c r="AV268" s="1">
        <f t="shared" si="101"/>
        <v>5.0599999999999978E-2</v>
      </c>
      <c r="AW268" s="1">
        <f t="shared" si="101"/>
        <v>5.0599999999999978E-2</v>
      </c>
    </row>
    <row r="269" spans="1:49">
      <c r="A269" s="21" t="s">
        <v>255</v>
      </c>
      <c r="B269" s="24">
        <f t="shared" ref="B269:AW269" si="102">B267*((1+B268)^(B262))</f>
        <v>2.6211625077760661</v>
      </c>
      <c r="C269" s="1">
        <f t="shared" si="102"/>
        <v>3.9702902691313944</v>
      </c>
      <c r="D269" s="1">
        <f t="shared" si="102"/>
        <v>4.8525400736630191</v>
      </c>
      <c r="E269" s="1">
        <f t="shared" si="102"/>
        <v>5.9431582771454883</v>
      </c>
      <c r="F269" s="1">
        <f t="shared" si="102"/>
        <v>6.9818403121761055</v>
      </c>
      <c r="G269" s="1">
        <f t="shared" si="102"/>
        <v>7.3633973080288166</v>
      </c>
      <c r="H269" s="1">
        <f t="shared" si="102"/>
        <v>5.3047068848409715</v>
      </c>
      <c r="I269" s="1">
        <f t="shared" si="102"/>
        <v>9.4251701713016161</v>
      </c>
      <c r="J269" s="1">
        <f t="shared" si="102"/>
        <v>2.6211625077760661</v>
      </c>
      <c r="K269" s="1">
        <f t="shared" si="102"/>
        <v>3.9702902691313944</v>
      </c>
      <c r="L269" s="1">
        <f t="shared" si="102"/>
        <v>4.8525400736630191</v>
      </c>
      <c r="M269" s="1">
        <f t="shared" si="102"/>
        <v>5.9431582771454883</v>
      </c>
      <c r="N269" s="1">
        <f t="shared" si="102"/>
        <v>6.9818403121761055</v>
      </c>
      <c r="O269" s="1">
        <f t="shared" si="102"/>
        <v>7.3633973080288166</v>
      </c>
      <c r="P269" s="1">
        <f t="shared" si="102"/>
        <v>5.3047068848409715</v>
      </c>
      <c r="Q269" s="1">
        <f t="shared" si="102"/>
        <v>9.4251701713016161</v>
      </c>
      <c r="R269" s="1">
        <f t="shared" si="102"/>
        <v>2.6211625077760661</v>
      </c>
      <c r="S269" s="1">
        <f t="shared" si="102"/>
        <v>3.9702902691313944</v>
      </c>
      <c r="T269" s="1">
        <f t="shared" si="102"/>
        <v>4.8525400736630191</v>
      </c>
      <c r="U269" s="1">
        <f t="shared" si="102"/>
        <v>5.9431582771454883</v>
      </c>
      <c r="V269" s="1">
        <f t="shared" si="102"/>
        <v>6.9818403121761055</v>
      </c>
      <c r="W269" s="1">
        <f t="shared" si="102"/>
        <v>7.3633973080288166</v>
      </c>
      <c r="X269" s="1">
        <f t="shared" si="102"/>
        <v>5.3047068848409715</v>
      </c>
      <c r="Y269" s="1">
        <f t="shared" si="102"/>
        <v>9.4251701713016161</v>
      </c>
      <c r="Z269" s="1">
        <f t="shared" si="102"/>
        <v>2.6211625077760661</v>
      </c>
      <c r="AA269" s="1">
        <f t="shared" si="102"/>
        <v>3.9702902691313944</v>
      </c>
      <c r="AB269" s="1">
        <f t="shared" si="102"/>
        <v>4.8525400736630191</v>
      </c>
      <c r="AC269" s="1">
        <f t="shared" si="102"/>
        <v>5.9431582771454883</v>
      </c>
      <c r="AD269" s="1">
        <f t="shared" si="102"/>
        <v>6.9818403121761055</v>
      </c>
      <c r="AE269" s="1">
        <f t="shared" si="102"/>
        <v>7.3633973080288166</v>
      </c>
      <c r="AF269" s="1">
        <f t="shared" si="102"/>
        <v>5.3047068848409715</v>
      </c>
      <c r="AG269" s="1">
        <f t="shared" si="102"/>
        <v>9.4251701713016161</v>
      </c>
      <c r="AH269" s="1">
        <f t="shared" si="102"/>
        <v>2.6211625077760661</v>
      </c>
      <c r="AI269" s="1">
        <f t="shared" si="102"/>
        <v>3.9702902691313944</v>
      </c>
      <c r="AJ269" s="1">
        <f t="shared" si="102"/>
        <v>4.8525400736630191</v>
      </c>
      <c r="AK269" s="1">
        <f t="shared" si="102"/>
        <v>5.9431582771454883</v>
      </c>
      <c r="AL269" s="1">
        <f t="shared" si="102"/>
        <v>6.9818403121761055</v>
      </c>
      <c r="AM269" s="1">
        <f t="shared" si="102"/>
        <v>7.3633973080288166</v>
      </c>
      <c r="AN269" s="1">
        <f t="shared" si="102"/>
        <v>5.3047068848409715</v>
      </c>
      <c r="AO269" s="1">
        <f t="shared" si="102"/>
        <v>9.4251701713016161</v>
      </c>
      <c r="AP269" s="1">
        <f t="shared" si="102"/>
        <v>2.6211625077760661</v>
      </c>
      <c r="AQ269" s="1">
        <f t="shared" si="102"/>
        <v>3.9702902691313944</v>
      </c>
      <c r="AR269" s="1">
        <f t="shared" si="102"/>
        <v>4.8525400736630191</v>
      </c>
      <c r="AS269" s="1">
        <f t="shared" si="102"/>
        <v>5.9431582771454883</v>
      </c>
      <c r="AT269" s="1">
        <f t="shared" si="102"/>
        <v>6.9818403121761055</v>
      </c>
      <c r="AU269" s="1">
        <f t="shared" si="102"/>
        <v>7.3633973080288166</v>
      </c>
      <c r="AV269" s="1">
        <f t="shared" si="102"/>
        <v>5.3047068848409715</v>
      </c>
      <c r="AW269" s="1">
        <f t="shared" si="102"/>
        <v>9.4251701713016161</v>
      </c>
    </row>
    <row r="270" spans="1:49">
      <c r="A270" s="21" t="s">
        <v>259</v>
      </c>
      <c r="B270" s="24">
        <f t="shared" ref="B270:AW270" si="103">B269*(1-B260*(1-$B$12))</f>
        <v>2.6211625077760661</v>
      </c>
      <c r="C270" s="1">
        <f t="shared" si="103"/>
        <v>3.9702902691313944</v>
      </c>
      <c r="D270" s="1">
        <f t="shared" si="103"/>
        <v>4.8525400736630191</v>
      </c>
      <c r="E270" s="1">
        <f t="shared" si="103"/>
        <v>5.9431582771454883</v>
      </c>
      <c r="F270" s="1">
        <f t="shared" si="103"/>
        <v>6.9818403121761055</v>
      </c>
      <c r="G270" s="1">
        <f t="shared" si="103"/>
        <v>7.3633973080288166</v>
      </c>
      <c r="H270" s="1">
        <f t="shared" si="103"/>
        <v>5.3047068848409715</v>
      </c>
      <c r="I270" s="1">
        <f t="shared" si="103"/>
        <v>9.4251701713016161</v>
      </c>
      <c r="J270" s="1">
        <f t="shared" si="103"/>
        <v>2.2279881316096559</v>
      </c>
      <c r="K270" s="1">
        <f t="shared" si="103"/>
        <v>3.3747467287616852</v>
      </c>
      <c r="L270" s="1">
        <f t="shared" si="103"/>
        <v>4.1246590626135662</v>
      </c>
      <c r="M270" s="1">
        <f t="shared" si="103"/>
        <v>5.0516845355736653</v>
      </c>
      <c r="N270" s="1">
        <f t="shared" si="103"/>
        <v>5.9345642653496897</v>
      </c>
      <c r="O270" s="1">
        <f t="shared" si="103"/>
        <v>6.2588877118244941</v>
      </c>
      <c r="P270" s="1">
        <f t="shared" si="103"/>
        <v>4.5090008521148253</v>
      </c>
      <c r="Q270" s="1">
        <f t="shared" si="103"/>
        <v>8.0113946456063729</v>
      </c>
      <c r="R270" s="1">
        <f t="shared" si="103"/>
        <v>1.8348137554432462</v>
      </c>
      <c r="S270" s="1">
        <f t="shared" si="103"/>
        <v>2.7792031883919761</v>
      </c>
      <c r="T270" s="1">
        <f t="shared" si="103"/>
        <v>3.3967780515641133</v>
      </c>
      <c r="U270" s="1">
        <f t="shared" si="103"/>
        <v>4.1602107940018414</v>
      </c>
      <c r="V270" s="1">
        <f t="shared" si="103"/>
        <v>4.8872882185232731</v>
      </c>
      <c r="W270" s="1">
        <f t="shared" si="103"/>
        <v>5.1543781156201716</v>
      </c>
      <c r="X270" s="1">
        <f t="shared" si="103"/>
        <v>3.7132948193886799</v>
      </c>
      <c r="Y270" s="1">
        <f t="shared" si="103"/>
        <v>6.5976191199111307</v>
      </c>
      <c r="Z270" s="1">
        <f t="shared" si="103"/>
        <v>1.4416393792768365</v>
      </c>
      <c r="AA270" s="1">
        <f t="shared" si="103"/>
        <v>2.183659648022267</v>
      </c>
      <c r="AB270" s="1">
        <f t="shared" si="103"/>
        <v>2.6688970405146608</v>
      </c>
      <c r="AC270" s="1">
        <f t="shared" si="103"/>
        <v>3.2687370524300188</v>
      </c>
      <c r="AD270" s="1">
        <f t="shared" si="103"/>
        <v>3.8400121716968583</v>
      </c>
      <c r="AE270" s="1">
        <f t="shared" si="103"/>
        <v>4.0498685194158499</v>
      </c>
      <c r="AF270" s="1">
        <f t="shared" si="103"/>
        <v>2.9175887866625345</v>
      </c>
      <c r="AG270" s="1">
        <f t="shared" si="103"/>
        <v>5.1838435942158894</v>
      </c>
      <c r="AH270" s="1">
        <f t="shared" si="103"/>
        <v>1.7365201614016437</v>
      </c>
      <c r="AI270" s="1">
        <f t="shared" si="103"/>
        <v>2.6303173032995488</v>
      </c>
      <c r="AJ270" s="1">
        <f t="shared" si="103"/>
        <v>3.21480779880175</v>
      </c>
      <c r="AK270" s="1">
        <f t="shared" si="103"/>
        <v>3.9373423586088858</v>
      </c>
      <c r="AL270" s="1">
        <f t="shared" si="103"/>
        <v>4.6254692068166694</v>
      </c>
      <c r="AM270" s="1">
        <f t="shared" si="103"/>
        <v>4.8782507165690907</v>
      </c>
      <c r="AN270" s="1">
        <f t="shared" si="103"/>
        <v>3.5143683112071433</v>
      </c>
      <c r="AO270" s="1">
        <f t="shared" si="103"/>
        <v>6.2441752384873208</v>
      </c>
      <c r="AP270" s="1">
        <f t="shared" si="103"/>
        <v>1.8348137554432462</v>
      </c>
      <c r="AQ270" s="1">
        <f t="shared" si="103"/>
        <v>2.7792031883919761</v>
      </c>
      <c r="AR270" s="1">
        <f t="shared" si="103"/>
        <v>3.3967780515641133</v>
      </c>
      <c r="AS270" s="1">
        <f t="shared" si="103"/>
        <v>4.1602107940018414</v>
      </c>
      <c r="AT270" s="1">
        <f t="shared" si="103"/>
        <v>4.8872882185232731</v>
      </c>
      <c r="AU270" s="1">
        <f t="shared" si="103"/>
        <v>5.1543781156201716</v>
      </c>
      <c r="AV270" s="1">
        <f t="shared" si="103"/>
        <v>3.7132948193886799</v>
      </c>
      <c r="AW270" s="1">
        <f t="shared" si="103"/>
        <v>6.5976191199111307</v>
      </c>
    </row>
    <row r="271" spans="1:49">
      <c r="A271" s="21" t="s">
        <v>256</v>
      </c>
      <c r="B271" s="24">
        <f t="shared" ref="B271:AW271" si="104">B270/((1+$B$4)^B262)</f>
        <v>2.1502662069505942</v>
      </c>
      <c r="C271" s="1">
        <f t="shared" si="104"/>
        <v>3.257020872292812</v>
      </c>
      <c r="D271" s="1">
        <f t="shared" si="104"/>
        <v>3.9807729995055183</v>
      </c>
      <c r="E271" s="1">
        <f t="shared" si="104"/>
        <v>4.8754597885452586</v>
      </c>
      <c r="F271" s="1">
        <f t="shared" si="104"/>
        <v>5.727540830093492</v>
      </c>
      <c r="G271" s="1">
        <f t="shared" si="104"/>
        <v>6.0405504629467348</v>
      </c>
      <c r="H271" s="1">
        <f t="shared" si="104"/>
        <v>4.3517072743153218</v>
      </c>
      <c r="I271" s="1">
        <f t="shared" si="104"/>
        <v>7.7319223260613068</v>
      </c>
      <c r="J271" s="1">
        <f t="shared" si="104"/>
        <v>1.8277262759080051</v>
      </c>
      <c r="K271" s="1">
        <f t="shared" si="104"/>
        <v>2.7684677414488905</v>
      </c>
      <c r="L271" s="1">
        <f t="shared" si="104"/>
        <v>3.3836570495796909</v>
      </c>
      <c r="M271" s="1">
        <f t="shared" si="104"/>
        <v>4.1441408202634697</v>
      </c>
      <c r="N271" s="1">
        <f t="shared" si="104"/>
        <v>4.8684097055794675</v>
      </c>
      <c r="O271" s="1">
        <f t="shared" si="104"/>
        <v>5.1344678935047243</v>
      </c>
      <c r="P271" s="1">
        <f t="shared" si="104"/>
        <v>3.6989511831680235</v>
      </c>
      <c r="Q271" s="1">
        <f t="shared" si="104"/>
        <v>6.5721339771521103</v>
      </c>
      <c r="R271" s="1">
        <f t="shared" si="104"/>
        <v>1.5051863448654159</v>
      </c>
      <c r="S271" s="1">
        <f t="shared" si="104"/>
        <v>2.2799146106049686</v>
      </c>
      <c r="T271" s="1">
        <f t="shared" si="104"/>
        <v>2.7865410996538631</v>
      </c>
      <c r="U271" s="1">
        <f t="shared" si="104"/>
        <v>3.4128218519816804</v>
      </c>
      <c r="V271" s="1">
        <f t="shared" si="104"/>
        <v>4.0092785810654439</v>
      </c>
      <c r="W271" s="1">
        <f t="shared" si="104"/>
        <v>4.2283853240627147</v>
      </c>
      <c r="X271" s="1">
        <f t="shared" si="104"/>
        <v>3.0461950920207252</v>
      </c>
      <c r="Y271" s="1">
        <f t="shared" si="104"/>
        <v>5.4123456282429148</v>
      </c>
      <c r="Z271" s="1">
        <f t="shared" si="104"/>
        <v>1.182646413822827</v>
      </c>
      <c r="AA271" s="1">
        <f t="shared" si="104"/>
        <v>1.7913614797610466</v>
      </c>
      <c r="AB271" s="1">
        <f t="shared" si="104"/>
        <v>2.1894251497280353</v>
      </c>
      <c r="AC271" s="1">
        <f t="shared" si="104"/>
        <v>2.6815028836998924</v>
      </c>
      <c r="AD271" s="1">
        <f t="shared" si="104"/>
        <v>3.1501474565514207</v>
      </c>
      <c r="AE271" s="1">
        <f t="shared" si="104"/>
        <v>3.3223027546207047</v>
      </c>
      <c r="AF271" s="1">
        <f t="shared" si="104"/>
        <v>2.3934390008734274</v>
      </c>
      <c r="AG271" s="1">
        <f t="shared" si="104"/>
        <v>4.2525572793337192</v>
      </c>
      <c r="AH271" s="1">
        <f t="shared" si="104"/>
        <v>1.4245513621047687</v>
      </c>
      <c r="AI271" s="1">
        <f t="shared" si="104"/>
        <v>2.1577763278939881</v>
      </c>
      <c r="AJ271" s="1">
        <f t="shared" si="104"/>
        <v>2.6372621121724058</v>
      </c>
      <c r="AK271" s="1">
        <f t="shared" si="104"/>
        <v>3.2299921099112336</v>
      </c>
      <c r="AL271" s="1">
        <f t="shared" si="104"/>
        <v>3.794495799936938</v>
      </c>
      <c r="AM271" s="1">
        <f t="shared" si="104"/>
        <v>4.0018646817022114</v>
      </c>
      <c r="AN271" s="1">
        <f t="shared" si="104"/>
        <v>2.8830060692339008</v>
      </c>
      <c r="AO271" s="1">
        <f t="shared" si="104"/>
        <v>5.1223985410156159</v>
      </c>
      <c r="AP271" s="1">
        <f t="shared" si="104"/>
        <v>1.5051863448654159</v>
      </c>
      <c r="AQ271" s="1">
        <f t="shared" si="104"/>
        <v>2.2799146106049686</v>
      </c>
      <c r="AR271" s="1">
        <f t="shared" si="104"/>
        <v>2.7865410996538631</v>
      </c>
      <c r="AS271" s="1">
        <f t="shared" si="104"/>
        <v>3.4128218519816804</v>
      </c>
      <c r="AT271" s="1">
        <f t="shared" si="104"/>
        <v>4.0092785810654439</v>
      </c>
      <c r="AU271" s="1">
        <f t="shared" si="104"/>
        <v>4.2283853240627147</v>
      </c>
      <c r="AV271" s="1">
        <f t="shared" si="104"/>
        <v>3.0461950920207252</v>
      </c>
      <c r="AW271" s="1">
        <f t="shared" si="104"/>
        <v>5.4123456282429148</v>
      </c>
    </row>
    <row r="272" spans="1:49">
      <c r="A272" s="21" t="s">
        <v>12</v>
      </c>
      <c r="B272" s="24">
        <f t="shared" ref="B272:AW272" si="105">B271^(1/B262)-1</f>
        <v>7.9566061153026446E-2</v>
      </c>
      <c r="C272" s="1">
        <f t="shared" si="105"/>
        <v>0.1253355900856683</v>
      </c>
      <c r="D272" s="1">
        <f t="shared" si="105"/>
        <v>0.14814500643000672</v>
      </c>
      <c r="E272" s="1">
        <f t="shared" si="105"/>
        <v>0.1716598768377271</v>
      </c>
      <c r="F272" s="1">
        <f t="shared" si="105"/>
        <v>0.19068482692932753</v>
      </c>
      <c r="G272" s="1">
        <f t="shared" si="105"/>
        <v>0.19703721270916263</v>
      </c>
      <c r="H272" s="1">
        <f t="shared" si="105"/>
        <v>0.15841978777971844</v>
      </c>
      <c r="I272" s="1">
        <f t="shared" si="105"/>
        <v>0.2269553206185595</v>
      </c>
      <c r="J272" s="1">
        <f t="shared" si="105"/>
        <v>6.2162869546836363E-2</v>
      </c>
      <c r="K272" s="1">
        <f t="shared" si="105"/>
        <v>0.10719456879919997</v>
      </c>
      <c r="L272" s="1">
        <f t="shared" si="105"/>
        <v>0.12963628495607415</v>
      </c>
      <c r="M272" s="1">
        <f t="shared" si="105"/>
        <v>0.15277208287344268</v>
      </c>
      <c r="N272" s="1">
        <f t="shared" si="105"/>
        <v>0.17149034043027744</v>
      </c>
      <c r="O272" s="1">
        <f t="shared" si="105"/>
        <v>0.17774032229907721</v>
      </c>
      <c r="P272" s="1">
        <f t="shared" si="105"/>
        <v>0.13974543124650118</v>
      </c>
      <c r="Q272" s="1">
        <f t="shared" si="105"/>
        <v>0.20717613404969559</v>
      </c>
      <c r="R272" s="1">
        <f t="shared" si="105"/>
        <v>4.1739248624412362E-2</v>
      </c>
      <c r="S272" s="1">
        <f t="shared" si="105"/>
        <v>8.5905063386372715E-2</v>
      </c>
      <c r="T272" s="1">
        <f t="shared" si="105"/>
        <v>0.10791526276104935</v>
      </c>
      <c r="U272" s="1">
        <f t="shared" si="105"/>
        <v>0.13060619786128358</v>
      </c>
      <c r="V272" s="1">
        <f t="shared" si="105"/>
        <v>0.14896453453627445</v>
      </c>
      <c r="W272" s="1">
        <f t="shared" si="105"/>
        <v>0.15509433967500752</v>
      </c>
      <c r="X272" s="1">
        <f t="shared" si="105"/>
        <v>0.11783002702438372</v>
      </c>
      <c r="Y272" s="1">
        <f t="shared" si="105"/>
        <v>0.18396414984717202</v>
      </c>
      <c r="Z272" s="1">
        <f t="shared" si="105"/>
        <v>1.6916963330643409E-2</v>
      </c>
      <c r="AA272" s="1">
        <f t="shared" si="105"/>
        <v>6.0030406824360893E-2</v>
      </c>
      <c r="AB272" s="1">
        <f t="shared" si="105"/>
        <v>8.1516153031920613E-2</v>
      </c>
      <c r="AC272" s="1">
        <f t="shared" si="105"/>
        <v>0.10366641457551973</v>
      </c>
      <c r="AD272" s="1">
        <f t="shared" si="105"/>
        <v>0.12158731369493458</v>
      </c>
      <c r="AE272" s="1">
        <f t="shared" si="105"/>
        <v>0.1275710594698205</v>
      </c>
      <c r="AF272" s="1">
        <f t="shared" si="105"/>
        <v>9.1194670933711253E-2</v>
      </c>
      <c r="AG272" s="1">
        <f t="shared" si="105"/>
        <v>0.15575296749620637</v>
      </c>
      <c r="AH272" s="1">
        <f t="shared" si="105"/>
        <v>3.6019217166681106E-2</v>
      </c>
      <c r="AI272" s="1">
        <f t="shared" si="105"/>
        <v>7.9942524170458773E-2</v>
      </c>
      <c r="AJ272" s="1">
        <f t="shared" si="105"/>
        <v>0.10183186889462625</v>
      </c>
      <c r="AK272" s="1">
        <f t="shared" si="105"/>
        <v>0.12439821152822361</v>
      </c>
      <c r="AL272" s="1">
        <f t="shared" si="105"/>
        <v>0.14265574537426162</v>
      </c>
      <c r="AM272" s="1">
        <f t="shared" si="105"/>
        <v>0.14875189268713318</v>
      </c>
      <c r="AN272" s="1">
        <f t="shared" si="105"/>
        <v>0.11169219269835717</v>
      </c>
      <c r="AO272" s="1">
        <f t="shared" si="105"/>
        <v>0.17746318313127407</v>
      </c>
      <c r="AP272" s="1">
        <f t="shared" si="105"/>
        <v>4.1739248624412362E-2</v>
      </c>
      <c r="AQ272" s="1">
        <f t="shared" si="105"/>
        <v>8.5905063386372715E-2</v>
      </c>
      <c r="AR272" s="1">
        <f t="shared" si="105"/>
        <v>0.10791526276104935</v>
      </c>
      <c r="AS272" s="1">
        <f t="shared" si="105"/>
        <v>0.13060619786128358</v>
      </c>
      <c r="AT272" s="1">
        <f t="shared" si="105"/>
        <v>0.14896453453627445</v>
      </c>
      <c r="AU272" s="1">
        <f t="shared" si="105"/>
        <v>0.15509433967500752</v>
      </c>
      <c r="AV272" s="1">
        <f t="shared" si="105"/>
        <v>0.11783002702438372</v>
      </c>
      <c r="AW272" s="1">
        <f t="shared" si="105"/>
        <v>0.18396414984717202</v>
      </c>
    </row>
    <row r="273" spans="1:49">
      <c r="A273" s="21" t="s">
        <v>5</v>
      </c>
      <c r="B273" s="24">
        <f t="shared" ref="B273:AW273" si="106">$B$3-B272</f>
        <v>-4.9566061153026447E-2</v>
      </c>
      <c r="C273" s="1">
        <f t="shared" si="106"/>
        <v>-9.5335590085668304E-2</v>
      </c>
      <c r="D273" s="1">
        <f t="shared" si="106"/>
        <v>-0.11814500643000672</v>
      </c>
      <c r="E273" s="1">
        <f t="shared" si="106"/>
        <v>-0.1416598768377271</v>
      </c>
      <c r="F273" s="1">
        <f t="shared" si="106"/>
        <v>-0.16068482692932753</v>
      </c>
      <c r="G273" s="1">
        <f t="shared" si="106"/>
        <v>-0.16703721270916264</v>
      </c>
      <c r="H273" s="1">
        <f t="shared" si="106"/>
        <v>-0.12841978777971844</v>
      </c>
      <c r="I273" s="1">
        <f t="shared" si="106"/>
        <v>-0.1969553206185595</v>
      </c>
      <c r="J273" s="1">
        <f t="shared" si="106"/>
        <v>-3.2162869546836365E-2</v>
      </c>
      <c r="K273" s="1">
        <f t="shared" si="106"/>
        <v>-7.7194568799199975E-2</v>
      </c>
      <c r="L273" s="1">
        <f t="shared" si="106"/>
        <v>-9.9636284956074156E-2</v>
      </c>
      <c r="M273" s="1">
        <f t="shared" si="106"/>
        <v>-0.12277208287344268</v>
      </c>
      <c r="N273" s="1">
        <f t="shared" si="106"/>
        <v>-0.14149034043027744</v>
      </c>
      <c r="O273" s="1">
        <f t="shared" si="106"/>
        <v>-0.14774032229907721</v>
      </c>
      <c r="P273" s="1">
        <f t="shared" si="106"/>
        <v>-0.10974543124650118</v>
      </c>
      <c r="Q273" s="1">
        <f t="shared" si="106"/>
        <v>-0.17717613404969559</v>
      </c>
      <c r="R273" s="1">
        <f t="shared" si="106"/>
        <v>-1.1739248624412363E-2</v>
      </c>
      <c r="S273" s="1">
        <f t="shared" si="106"/>
        <v>-5.5905063386372716E-2</v>
      </c>
      <c r="T273" s="1">
        <f t="shared" si="106"/>
        <v>-7.7915262761049348E-2</v>
      </c>
      <c r="U273" s="1">
        <f t="shared" si="106"/>
        <v>-0.10060619786128358</v>
      </c>
      <c r="V273" s="1">
        <f t="shared" si="106"/>
        <v>-0.11896453453627445</v>
      </c>
      <c r="W273" s="1">
        <f t="shared" si="106"/>
        <v>-0.12509433967500752</v>
      </c>
      <c r="X273" s="1">
        <f t="shared" si="106"/>
        <v>-8.7830027024383722E-2</v>
      </c>
      <c r="Y273" s="1">
        <f t="shared" si="106"/>
        <v>-0.15396414984717202</v>
      </c>
      <c r="Z273" s="1">
        <f t="shared" si="106"/>
        <v>1.308303666935659E-2</v>
      </c>
      <c r="AA273" s="1">
        <f t="shared" si="106"/>
        <v>-3.0030406824360895E-2</v>
      </c>
      <c r="AB273" s="1">
        <f t="shared" si="106"/>
        <v>-5.1516153031920614E-2</v>
      </c>
      <c r="AC273" s="1">
        <f t="shared" si="106"/>
        <v>-7.3666414575519729E-2</v>
      </c>
      <c r="AD273" s="1">
        <f t="shared" si="106"/>
        <v>-9.1587313694934586E-2</v>
      </c>
      <c r="AE273" s="1">
        <f t="shared" si="106"/>
        <v>-9.7571059469820504E-2</v>
      </c>
      <c r="AF273" s="1">
        <f t="shared" si="106"/>
        <v>-6.1194670933711254E-2</v>
      </c>
      <c r="AG273" s="1">
        <f t="shared" si="106"/>
        <v>-0.12575296749620637</v>
      </c>
      <c r="AH273" s="1">
        <f t="shared" si="106"/>
        <v>-6.0192171666811067E-3</v>
      </c>
      <c r="AI273" s="1">
        <f t="shared" si="106"/>
        <v>-4.9942524170458774E-2</v>
      </c>
      <c r="AJ273" s="1">
        <f t="shared" si="106"/>
        <v>-7.1831868894626255E-2</v>
      </c>
      <c r="AK273" s="1">
        <f t="shared" si="106"/>
        <v>-9.4398211528223613E-2</v>
      </c>
      <c r="AL273" s="1">
        <f t="shared" si="106"/>
        <v>-0.11265574537426162</v>
      </c>
      <c r="AM273" s="1">
        <f t="shared" si="106"/>
        <v>-0.11875189268713318</v>
      </c>
      <c r="AN273" s="1">
        <f t="shared" si="106"/>
        <v>-8.1692192698357174E-2</v>
      </c>
      <c r="AO273" s="1">
        <f t="shared" si="106"/>
        <v>-0.14746318313127407</v>
      </c>
      <c r="AP273" s="1">
        <f t="shared" si="106"/>
        <v>-1.1739248624412363E-2</v>
      </c>
      <c r="AQ273" s="1">
        <f t="shared" si="106"/>
        <v>-5.5905063386372716E-2</v>
      </c>
      <c r="AR273" s="1">
        <f t="shared" si="106"/>
        <v>-7.7915262761049348E-2</v>
      </c>
      <c r="AS273" s="1">
        <f t="shared" si="106"/>
        <v>-0.10060619786128358</v>
      </c>
      <c r="AT273" s="1">
        <f t="shared" si="106"/>
        <v>-0.11896453453627445</v>
      </c>
      <c r="AU273" s="1">
        <f t="shared" si="106"/>
        <v>-0.12509433967500752</v>
      </c>
      <c r="AV273" s="1">
        <f t="shared" si="106"/>
        <v>-8.7830027024383722E-2</v>
      </c>
      <c r="AW273" s="1">
        <f t="shared" si="106"/>
        <v>-0.15396414984717202</v>
      </c>
    </row>
    <row r="274" spans="1:49" s="17" customFormat="1">
      <c r="A274" s="25" t="s">
        <v>6</v>
      </c>
      <c r="B274" s="26">
        <f t="shared" ref="B274:AW274" si="107">B273/$B$3</f>
        <v>-1.6522020384342149</v>
      </c>
      <c r="C274" s="16">
        <f t="shared" si="107"/>
        <v>-3.1778530028556102</v>
      </c>
      <c r="D274" s="16">
        <f t="shared" si="107"/>
        <v>-3.9381668810002242</v>
      </c>
      <c r="E274" s="16">
        <f t="shared" si="107"/>
        <v>-4.7219958945909033</v>
      </c>
      <c r="F274" s="16">
        <f t="shared" si="107"/>
        <v>-5.3561608976442514</v>
      </c>
      <c r="G274" s="16">
        <f t="shared" si="107"/>
        <v>-5.5679070903054217</v>
      </c>
      <c r="H274" s="16">
        <f t="shared" si="107"/>
        <v>-4.2806595926572815</v>
      </c>
      <c r="I274" s="16">
        <f t="shared" si="107"/>
        <v>-6.5651773539519835</v>
      </c>
      <c r="J274" s="16">
        <f t="shared" si="107"/>
        <v>-1.0720956515612121</v>
      </c>
      <c r="K274" s="16">
        <f t="shared" si="107"/>
        <v>-2.5731522933066659</v>
      </c>
      <c r="L274" s="16">
        <f t="shared" si="107"/>
        <v>-3.3212094985358052</v>
      </c>
      <c r="M274" s="16">
        <f t="shared" si="107"/>
        <v>-4.0924027624480894</v>
      </c>
      <c r="N274" s="16">
        <f t="shared" si="107"/>
        <v>-4.7163446810092484</v>
      </c>
      <c r="O274" s="16">
        <f t="shared" si="107"/>
        <v>-4.9246774099692407</v>
      </c>
      <c r="P274" s="16">
        <f t="shared" si="107"/>
        <v>-3.6581810415500398</v>
      </c>
      <c r="Q274" s="16">
        <f t="shared" si="107"/>
        <v>-5.9058711349898534</v>
      </c>
      <c r="R274" s="16">
        <f t="shared" si="107"/>
        <v>-0.39130828748041213</v>
      </c>
      <c r="S274" s="16">
        <f t="shared" si="107"/>
        <v>-1.8635021128790905</v>
      </c>
      <c r="T274" s="16">
        <f t="shared" si="107"/>
        <v>-2.5971754253683117</v>
      </c>
      <c r="U274" s="16">
        <f t="shared" si="107"/>
        <v>-3.3535399287094529</v>
      </c>
      <c r="V274" s="16">
        <f t="shared" si="107"/>
        <v>-3.9654844845424817</v>
      </c>
      <c r="W274" s="16">
        <f t="shared" si="107"/>
        <v>-4.1698113225002507</v>
      </c>
      <c r="X274" s="16">
        <f t="shared" si="107"/>
        <v>-2.9276675674794577</v>
      </c>
      <c r="Y274" s="16">
        <f t="shared" si="107"/>
        <v>-5.1321383282390673</v>
      </c>
      <c r="Z274" s="16">
        <f t="shared" si="107"/>
        <v>0.43610122231188636</v>
      </c>
      <c r="AA274" s="16">
        <f t="shared" si="107"/>
        <v>-1.0010135608120299</v>
      </c>
      <c r="AB274" s="16">
        <f t="shared" si="107"/>
        <v>-1.7172051010640206</v>
      </c>
      <c r="AC274" s="16">
        <f t="shared" si="107"/>
        <v>-2.4555471525173242</v>
      </c>
      <c r="AD274" s="16">
        <f t="shared" si="107"/>
        <v>-3.0529104564978198</v>
      </c>
      <c r="AE274" s="16">
        <f t="shared" si="107"/>
        <v>-3.2523686489940169</v>
      </c>
      <c r="AF274" s="16">
        <f t="shared" si="107"/>
        <v>-2.0398223644570419</v>
      </c>
      <c r="AG274" s="16">
        <f t="shared" si="107"/>
        <v>-4.1917655832068794</v>
      </c>
      <c r="AH274" s="16">
        <f t="shared" si="107"/>
        <v>-0.20064057222270357</v>
      </c>
      <c r="AI274" s="16">
        <f t="shared" si="107"/>
        <v>-1.6647508056819591</v>
      </c>
      <c r="AJ274" s="16">
        <f t="shared" si="107"/>
        <v>-2.3943956298208753</v>
      </c>
      <c r="AK274" s="16">
        <f t="shared" si="107"/>
        <v>-3.1466070509407871</v>
      </c>
      <c r="AL274" s="16">
        <f t="shared" si="107"/>
        <v>-3.7551915124753874</v>
      </c>
      <c r="AM274" s="16">
        <f t="shared" si="107"/>
        <v>-3.9583964229044395</v>
      </c>
      <c r="AN274" s="16">
        <f t="shared" si="107"/>
        <v>-2.7230730899452391</v>
      </c>
      <c r="AO274" s="16">
        <f t="shared" si="107"/>
        <v>-4.9154394377091357</v>
      </c>
      <c r="AP274" s="16">
        <f t="shared" si="107"/>
        <v>-0.39130828748041213</v>
      </c>
      <c r="AQ274" s="16">
        <f t="shared" si="107"/>
        <v>-1.8635021128790905</v>
      </c>
      <c r="AR274" s="16">
        <f t="shared" si="107"/>
        <v>-2.5971754253683117</v>
      </c>
      <c r="AS274" s="16">
        <f t="shared" si="107"/>
        <v>-3.3535399287094529</v>
      </c>
      <c r="AT274" s="16">
        <f t="shared" si="107"/>
        <v>-3.9654844845424817</v>
      </c>
      <c r="AU274" s="16">
        <f t="shared" si="107"/>
        <v>-4.1698113225002507</v>
      </c>
      <c r="AV274" s="16">
        <f t="shared" si="107"/>
        <v>-2.9276675674794577</v>
      </c>
      <c r="AW274" s="16">
        <f t="shared" si="107"/>
        <v>-5.1321383282390673</v>
      </c>
    </row>
    <row r="275" spans="1:49" s="17" customFormat="1">
      <c r="A275" s="25" t="s">
        <v>13</v>
      </c>
      <c r="B275" s="27">
        <f>B266/B270*100</f>
        <v>62.499999999999986</v>
      </c>
      <c r="C275" s="18">
        <f t="shared" ref="C275:AW275" si="108">C266/C270*100</f>
        <v>41.262135922330089</v>
      </c>
      <c r="D275" s="18">
        <f t="shared" si="108"/>
        <v>33.760186263096621</v>
      </c>
      <c r="E275" s="18">
        <f t="shared" si="108"/>
        <v>27.564915672191802</v>
      </c>
      <c r="F275" s="18">
        <f t="shared" si="108"/>
        <v>23.464108230934851</v>
      </c>
      <c r="G275" s="18">
        <f t="shared" si="108"/>
        <v>22.248243559718968</v>
      </c>
      <c r="H275" s="18">
        <f t="shared" si="108"/>
        <v>30.882508740332653</v>
      </c>
      <c r="I275" s="18">
        <f t="shared" si="108"/>
        <v>17.381400415965135</v>
      </c>
      <c r="J275" s="18">
        <f t="shared" si="108"/>
        <v>73.529411764705884</v>
      </c>
      <c r="K275" s="18">
        <f t="shared" si="108"/>
        <v>48.543689320388346</v>
      </c>
      <c r="L275" s="18">
        <f t="shared" si="108"/>
        <v>39.717866191878379</v>
      </c>
      <c r="M275" s="18">
        <f t="shared" si="108"/>
        <v>32.429312555519765</v>
      </c>
      <c r="N275" s="18">
        <f t="shared" si="108"/>
        <v>27.604833212864534</v>
      </c>
      <c r="O275" s="18">
        <f t="shared" si="108"/>
        <v>26.17440418790467</v>
      </c>
      <c r="P275" s="18">
        <f t="shared" si="108"/>
        <v>36.33236322392078</v>
      </c>
      <c r="Q275" s="18">
        <f t="shared" si="108"/>
        <v>20.448706371723695</v>
      </c>
      <c r="R275" s="18">
        <f t="shared" si="108"/>
        <v>89.285714285714278</v>
      </c>
      <c r="S275" s="18">
        <f t="shared" si="108"/>
        <v>58.94590846047155</v>
      </c>
      <c r="T275" s="18">
        <f t="shared" si="108"/>
        <v>48.228837518709454</v>
      </c>
      <c r="U275" s="18">
        <f t="shared" si="108"/>
        <v>39.378450960274009</v>
      </c>
      <c r="V275" s="18">
        <f t="shared" si="108"/>
        <v>33.520154615621223</v>
      </c>
      <c r="W275" s="18">
        <f t="shared" si="108"/>
        <v>31.783205085312815</v>
      </c>
      <c r="X275" s="18">
        <f t="shared" si="108"/>
        <v>44.117869629046652</v>
      </c>
      <c r="Y275" s="18">
        <f t="shared" si="108"/>
        <v>24.830572022807338</v>
      </c>
      <c r="Z275" s="18">
        <f t="shared" si="108"/>
        <v>113.6363636363636</v>
      </c>
      <c r="AA275" s="18">
        <f t="shared" si="108"/>
        <v>75.022065313327431</v>
      </c>
      <c r="AB275" s="18">
        <f t="shared" si="108"/>
        <v>61.38215684199384</v>
      </c>
      <c r="AC275" s="18">
        <f t="shared" si="108"/>
        <v>50.118028494894183</v>
      </c>
      <c r="AD275" s="18">
        <f t="shared" si="108"/>
        <v>42.662014965336091</v>
      </c>
      <c r="AE275" s="18">
        <f t="shared" si="108"/>
        <v>40.451351926761753</v>
      </c>
      <c r="AF275" s="18">
        <f t="shared" si="108"/>
        <v>56.150015891513917</v>
      </c>
      <c r="AG275" s="18">
        <f t="shared" si="108"/>
        <v>31.602546210845698</v>
      </c>
      <c r="AH275" s="18">
        <f t="shared" si="108"/>
        <v>94.339622641509436</v>
      </c>
      <c r="AI275" s="18">
        <f t="shared" si="108"/>
        <v>62.282469316724665</v>
      </c>
      <c r="AJ275" s="18">
        <f t="shared" si="108"/>
        <v>50.958771717881689</v>
      </c>
      <c r="AK275" s="18">
        <f t="shared" si="108"/>
        <v>41.607419882553671</v>
      </c>
      <c r="AL275" s="18">
        <f t="shared" si="108"/>
        <v>35.417521858014872</v>
      </c>
      <c r="AM275" s="18">
        <f t="shared" si="108"/>
        <v>33.582254429764482</v>
      </c>
      <c r="AN275" s="18">
        <f t="shared" si="108"/>
        <v>46.615107532577596</v>
      </c>
      <c r="AO275" s="18">
        <f t="shared" si="108"/>
        <v>26.236076099570017</v>
      </c>
      <c r="AP275" s="18">
        <f t="shared" si="108"/>
        <v>89.285714285714278</v>
      </c>
      <c r="AQ275" s="18">
        <f t="shared" si="108"/>
        <v>58.94590846047155</v>
      </c>
      <c r="AR275" s="18">
        <f t="shared" si="108"/>
        <v>48.228837518709454</v>
      </c>
      <c r="AS275" s="18">
        <f t="shared" si="108"/>
        <v>39.378450960274009</v>
      </c>
      <c r="AT275" s="18">
        <f t="shared" si="108"/>
        <v>33.520154615621223</v>
      </c>
      <c r="AU275" s="18">
        <f t="shared" si="108"/>
        <v>31.783205085312815</v>
      </c>
      <c r="AV275" s="18">
        <f t="shared" si="108"/>
        <v>44.117869629046652</v>
      </c>
      <c r="AW275" s="18">
        <f t="shared" si="108"/>
        <v>24.830572022807338</v>
      </c>
    </row>
    <row r="277" spans="1:49">
      <c r="A277" s="23" t="s">
        <v>287</v>
      </c>
      <c r="I277" t="s">
        <v>81</v>
      </c>
    </row>
    <row r="278" spans="1:49">
      <c r="A278" s="21" t="s">
        <v>266</v>
      </c>
      <c r="B278" s="23" t="s">
        <v>73</v>
      </c>
      <c r="C278" s="2" t="s">
        <v>74</v>
      </c>
      <c r="D278" s="2" t="s">
        <v>75</v>
      </c>
      <c r="E278" s="2" t="s">
        <v>76</v>
      </c>
      <c r="F278" s="2" t="s">
        <v>77</v>
      </c>
      <c r="G278" s="2" t="s">
        <v>78</v>
      </c>
      <c r="H278" s="2" t="s">
        <v>79</v>
      </c>
      <c r="I278" s="2" t="s">
        <v>32</v>
      </c>
      <c r="J278" s="2" t="s">
        <v>73</v>
      </c>
      <c r="K278" s="2" t="s">
        <v>74</v>
      </c>
      <c r="L278" s="2" t="s">
        <v>75</v>
      </c>
      <c r="M278" s="2" t="s">
        <v>76</v>
      </c>
      <c r="N278" s="2" t="s">
        <v>77</v>
      </c>
      <c r="O278" s="2" t="s">
        <v>78</v>
      </c>
      <c r="P278" s="2" t="s">
        <v>79</v>
      </c>
      <c r="Q278" s="2" t="s">
        <v>32</v>
      </c>
      <c r="R278" s="2" t="s">
        <v>73</v>
      </c>
      <c r="S278" s="2" t="s">
        <v>74</v>
      </c>
      <c r="T278" s="2" t="s">
        <v>75</v>
      </c>
      <c r="U278" s="2" t="s">
        <v>76</v>
      </c>
      <c r="V278" s="2" t="s">
        <v>77</v>
      </c>
      <c r="W278" s="2" t="s">
        <v>78</v>
      </c>
      <c r="X278" s="2" t="s">
        <v>79</v>
      </c>
      <c r="Y278" s="2" t="s">
        <v>32</v>
      </c>
      <c r="Z278" s="2" t="s">
        <v>73</v>
      </c>
      <c r="AA278" s="2" t="s">
        <v>74</v>
      </c>
      <c r="AB278" s="2" t="s">
        <v>75</v>
      </c>
      <c r="AC278" s="2" t="s">
        <v>76</v>
      </c>
      <c r="AD278" s="2" t="s">
        <v>77</v>
      </c>
      <c r="AE278" s="2" t="s">
        <v>78</v>
      </c>
      <c r="AF278" s="2" t="s">
        <v>79</v>
      </c>
      <c r="AG278" s="2" t="s">
        <v>32</v>
      </c>
      <c r="AH278" s="2" t="s">
        <v>73</v>
      </c>
      <c r="AI278" s="2" t="s">
        <v>74</v>
      </c>
      <c r="AJ278" s="2" t="s">
        <v>75</v>
      </c>
      <c r="AK278" s="2" t="s">
        <v>76</v>
      </c>
      <c r="AL278" s="2" t="s">
        <v>77</v>
      </c>
      <c r="AM278" s="2" t="s">
        <v>78</v>
      </c>
      <c r="AN278" s="2" t="s">
        <v>79</v>
      </c>
      <c r="AO278" s="2" t="s">
        <v>32</v>
      </c>
      <c r="AP278" s="2" t="s">
        <v>73</v>
      </c>
      <c r="AQ278" s="2" t="s">
        <v>74</v>
      </c>
      <c r="AR278" s="2" t="s">
        <v>75</v>
      </c>
      <c r="AS278" s="2" t="s">
        <v>76</v>
      </c>
      <c r="AT278" s="2" t="s">
        <v>77</v>
      </c>
      <c r="AU278" s="2" t="s">
        <v>78</v>
      </c>
      <c r="AV278" s="2" t="s">
        <v>79</v>
      </c>
      <c r="AW278" s="2" t="s">
        <v>32</v>
      </c>
    </row>
    <row r="279" spans="1:49">
      <c r="A279" s="21" t="s">
        <v>267</v>
      </c>
      <c r="B279" s="23" t="s">
        <v>73</v>
      </c>
      <c r="C279" s="2" t="s">
        <v>73</v>
      </c>
      <c r="D279" s="2" t="s">
        <v>73</v>
      </c>
      <c r="E279" s="2" t="s">
        <v>73</v>
      </c>
      <c r="F279" s="2" t="s">
        <v>73</v>
      </c>
      <c r="G279" s="2" t="s">
        <v>73</v>
      </c>
      <c r="H279" s="2" t="s">
        <v>73</v>
      </c>
      <c r="I279" s="2" t="s">
        <v>73</v>
      </c>
      <c r="J279" s="2" t="s">
        <v>74</v>
      </c>
      <c r="K279" s="2" t="s">
        <v>74</v>
      </c>
      <c r="L279" s="2" t="s">
        <v>74</v>
      </c>
      <c r="M279" s="2" t="s">
        <v>74</v>
      </c>
      <c r="N279" s="2" t="s">
        <v>74</v>
      </c>
      <c r="O279" s="2" t="s">
        <v>74</v>
      </c>
      <c r="P279" s="2" t="s">
        <v>74</v>
      </c>
      <c r="Q279" s="2" t="s">
        <v>74</v>
      </c>
      <c r="R279" s="2" t="s">
        <v>75</v>
      </c>
      <c r="S279" s="2" t="s">
        <v>75</v>
      </c>
      <c r="T279" s="2" t="s">
        <v>75</v>
      </c>
      <c r="U279" s="2" t="s">
        <v>75</v>
      </c>
      <c r="V279" s="2" t="s">
        <v>75</v>
      </c>
      <c r="W279" s="2" t="s">
        <v>75</v>
      </c>
      <c r="X279" s="2" t="s">
        <v>75</v>
      </c>
      <c r="Y279" s="2" t="s">
        <v>75</v>
      </c>
      <c r="Z279" s="2" t="s">
        <v>78</v>
      </c>
      <c r="AA279" s="2" t="s">
        <v>78</v>
      </c>
      <c r="AB279" s="2" t="s">
        <v>78</v>
      </c>
      <c r="AC279" s="2" t="s">
        <v>78</v>
      </c>
      <c r="AD279" s="2" t="s">
        <v>78</v>
      </c>
      <c r="AE279" s="2" t="s">
        <v>78</v>
      </c>
      <c r="AF279" s="2" t="s">
        <v>78</v>
      </c>
      <c r="AG279" s="2" t="s">
        <v>78</v>
      </c>
      <c r="AH279" s="2" t="s">
        <v>79</v>
      </c>
      <c r="AI279" s="2" t="s">
        <v>79</v>
      </c>
      <c r="AJ279" s="2" t="s">
        <v>79</v>
      </c>
      <c r="AK279" s="2" t="s">
        <v>79</v>
      </c>
      <c r="AL279" s="2" t="s">
        <v>79</v>
      </c>
      <c r="AM279" s="2" t="s">
        <v>79</v>
      </c>
      <c r="AN279" s="2" t="s">
        <v>79</v>
      </c>
      <c r="AO279" s="2" t="s">
        <v>79</v>
      </c>
      <c r="AP279" s="2" t="s">
        <v>31</v>
      </c>
      <c r="AQ279" s="2" t="s">
        <v>31</v>
      </c>
      <c r="AR279" s="2" t="s">
        <v>31</v>
      </c>
      <c r="AS279" s="2" t="s">
        <v>31</v>
      </c>
      <c r="AT279" s="2" t="s">
        <v>31</v>
      </c>
      <c r="AU279" s="2" t="s">
        <v>31</v>
      </c>
      <c r="AV279" s="2" t="s">
        <v>31</v>
      </c>
      <c r="AW279" s="2" t="s">
        <v>31</v>
      </c>
    </row>
    <row r="280" spans="1:49">
      <c r="A280" s="21" t="s">
        <v>263</v>
      </c>
      <c r="B280" s="41">
        <v>0</v>
      </c>
      <c r="C280" s="14">
        <f>INDEX(SystemParamValues,MATCH("BasicRate",ParamNames,0),MATCH($B$2,SystemNames,0))</f>
        <v>0.2</v>
      </c>
      <c r="D280" s="14">
        <f>INDEX(SystemParamValues,MATCH("HigherRate",ParamNames,0),MATCH($B$2,SystemNames,0))</f>
        <v>0.4</v>
      </c>
      <c r="E280" s="14">
        <f>INDEX(SystemParamValues,MATCH("MTROnCBTaper1Kid",ParamNames,0),MATCH($B$2,SystemNames,0))</f>
        <v>0.50763999999999998</v>
      </c>
      <c r="F280" s="14">
        <f>INDEX(SystemParamValues,MATCH("MTROnCBTaper2Kids",ParamNames,0),MATCH($B$2,SystemNames,0))</f>
        <v>0.57888000000000006</v>
      </c>
      <c r="G280" s="14">
        <f>INDEX(SystemParamValues,MATCH("MTROnPATaper",ParamNames,0),MATCH($B$2,SystemNames,0))</f>
        <v>0.6</v>
      </c>
      <c r="H280" s="14">
        <f>INDEX(SystemParamValues,MATCH("AdditionalRate",ParamNames,0),MATCH($B$2,SystemNames,0))</f>
        <v>0.45</v>
      </c>
      <c r="I280" s="14">
        <f>INDEX(SystemParamValues,MATCH("BasicRate",ParamNames,0),MATCH($B$2,SystemNames,0))</f>
        <v>0.2</v>
      </c>
      <c r="J280" s="40">
        <v>0</v>
      </c>
      <c r="K280" s="14">
        <f>INDEX(SystemParamValues,MATCH("BasicRate",ParamNames,0),MATCH($B$2,SystemNames,0))</f>
        <v>0.2</v>
      </c>
      <c r="L280" s="14">
        <f>INDEX(SystemParamValues,MATCH("HigherRate",ParamNames,0),MATCH($B$2,SystemNames,0))</f>
        <v>0.4</v>
      </c>
      <c r="M280" s="14">
        <f>INDEX(SystemParamValues,MATCH("MTROnCBTaper1Kid",ParamNames,0),MATCH($B$2,SystemNames,0))</f>
        <v>0.50763999999999998</v>
      </c>
      <c r="N280" s="14">
        <f>INDEX(SystemParamValues,MATCH("MTROnCBTaper2Kids",ParamNames,0),MATCH($B$2,SystemNames,0))</f>
        <v>0.57888000000000006</v>
      </c>
      <c r="O280" s="14">
        <f>INDEX(SystemParamValues,MATCH("MTROnPATaper",ParamNames,0),MATCH($B$2,SystemNames,0))</f>
        <v>0.6</v>
      </c>
      <c r="P280" s="14">
        <f>INDEX(SystemParamValues,MATCH("AdditionalRate",ParamNames,0),MATCH($B$2,SystemNames,0))</f>
        <v>0.45</v>
      </c>
      <c r="Q280" s="14">
        <f>INDEX(SystemParamValues,MATCH("BasicRate",ParamNames,0),MATCH($B$2,SystemNames,0))</f>
        <v>0.2</v>
      </c>
      <c r="R280" s="40">
        <v>0</v>
      </c>
      <c r="S280" s="14">
        <f>INDEX(SystemParamValues,MATCH("BasicRate",ParamNames,0),MATCH($B$2,SystemNames,0))</f>
        <v>0.2</v>
      </c>
      <c r="T280" s="14">
        <f>INDEX(SystemParamValues,MATCH("HigherRate",ParamNames,0),MATCH($B$2,SystemNames,0))</f>
        <v>0.4</v>
      </c>
      <c r="U280" s="14">
        <f>INDEX(SystemParamValues,MATCH("MTROnCBTaper1Kid",ParamNames,0),MATCH($B$2,SystemNames,0))</f>
        <v>0.50763999999999998</v>
      </c>
      <c r="V280" s="14">
        <f>INDEX(SystemParamValues,MATCH("MTROnCBTaper2Kids",ParamNames,0),MATCH($B$2,SystemNames,0))</f>
        <v>0.57888000000000006</v>
      </c>
      <c r="W280" s="14">
        <f>INDEX(SystemParamValues,MATCH("MTROnPATaper",ParamNames,0),MATCH($B$2,SystemNames,0))</f>
        <v>0.6</v>
      </c>
      <c r="X280" s="14">
        <f>INDEX(SystemParamValues,MATCH("AdditionalRate",ParamNames,0),MATCH($B$2,SystemNames,0))</f>
        <v>0.45</v>
      </c>
      <c r="Y280" s="14">
        <f>INDEX(SystemParamValues,MATCH("BasicRate",ParamNames,0),MATCH($B$2,SystemNames,0))</f>
        <v>0.2</v>
      </c>
      <c r="Z280" s="40">
        <v>0</v>
      </c>
      <c r="AA280" s="14">
        <f>INDEX(SystemParamValues,MATCH("BasicRate",ParamNames,0),MATCH($B$2,SystemNames,0))</f>
        <v>0.2</v>
      </c>
      <c r="AB280" s="14">
        <f>INDEX(SystemParamValues,MATCH("HigherRate",ParamNames,0),MATCH($B$2,SystemNames,0))</f>
        <v>0.4</v>
      </c>
      <c r="AC280" s="14">
        <f>INDEX(SystemParamValues,MATCH("MTROnCBTaper1Kid",ParamNames,0),MATCH($B$2,SystemNames,0))</f>
        <v>0.50763999999999998</v>
      </c>
      <c r="AD280" s="14">
        <f>INDEX(SystemParamValues,MATCH("MTROnCBTaper2Kids",ParamNames,0),MATCH($B$2,SystemNames,0))</f>
        <v>0.57888000000000006</v>
      </c>
      <c r="AE280" s="14">
        <f>INDEX(SystemParamValues,MATCH("MTROnPATaper",ParamNames,0),MATCH($B$2,SystemNames,0))</f>
        <v>0.6</v>
      </c>
      <c r="AF280" s="14">
        <f>INDEX(SystemParamValues,MATCH("AdditionalRate",ParamNames,0),MATCH($B$2,SystemNames,0))</f>
        <v>0.45</v>
      </c>
      <c r="AG280" s="14">
        <f>INDEX(SystemParamValues,MATCH("BasicRate",ParamNames,0),MATCH($B$2,SystemNames,0))</f>
        <v>0.2</v>
      </c>
      <c r="AH280" s="40">
        <v>0</v>
      </c>
      <c r="AI280" s="14">
        <f>INDEX(SystemParamValues,MATCH("BasicRate",ParamNames,0),MATCH($B$2,SystemNames,0))</f>
        <v>0.2</v>
      </c>
      <c r="AJ280" s="14">
        <f>INDEX(SystemParamValues,MATCH("HigherRate",ParamNames,0),MATCH($B$2,SystemNames,0))</f>
        <v>0.4</v>
      </c>
      <c r="AK280" s="14">
        <f>INDEX(SystemParamValues,MATCH("MTROnCBTaper1Kid",ParamNames,0),MATCH($B$2,SystemNames,0))</f>
        <v>0.50763999999999998</v>
      </c>
      <c r="AL280" s="14">
        <f>INDEX(SystemParamValues,MATCH("MTROnCBTaper2Kids",ParamNames,0),MATCH($B$2,SystemNames,0))</f>
        <v>0.57888000000000006</v>
      </c>
      <c r="AM280" s="14">
        <f>INDEX(SystemParamValues,MATCH("MTROnPATaper",ParamNames,0),MATCH($B$2,SystemNames,0))</f>
        <v>0.6</v>
      </c>
      <c r="AN280" s="14">
        <f>INDEX(SystemParamValues,MATCH("AdditionalRate",ParamNames,0),MATCH($B$2,SystemNames,0))</f>
        <v>0.45</v>
      </c>
      <c r="AO280" s="14">
        <f>INDEX(SystemParamValues,MATCH("BasicRate",ParamNames,0),MATCH($B$2,SystemNames,0))</f>
        <v>0.2</v>
      </c>
      <c r="AP280" s="40">
        <v>0</v>
      </c>
      <c r="AQ280" s="14">
        <f>INDEX(SystemParamValues,MATCH("BasicRate",ParamNames,0),MATCH($B$2,SystemNames,0))</f>
        <v>0.2</v>
      </c>
      <c r="AR280" s="14">
        <f>INDEX(SystemParamValues,MATCH("HigherRate",ParamNames,0),MATCH($B$2,SystemNames,0))</f>
        <v>0.4</v>
      </c>
      <c r="AS280" s="14">
        <f>INDEX(SystemParamValues,MATCH("MTROnCBTaper1Kid",ParamNames,0),MATCH($B$2,SystemNames,0))</f>
        <v>0.50763999999999998</v>
      </c>
      <c r="AT280" s="14">
        <f>INDEX(SystemParamValues,MATCH("MTROnCBTaper2Kids",ParamNames,0),MATCH($B$2,SystemNames,0))</f>
        <v>0.57888000000000006</v>
      </c>
      <c r="AU280" s="14">
        <f>INDEX(SystemParamValues,MATCH("MTROnPATaper",ParamNames,0),MATCH($B$2,SystemNames,0))</f>
        <v>0.6</v>
      </c>
      <c r="AV280" s="14">
        <f>INDEX(SystemParamValues,MATCH("AdditionalRate",ParamNames,0),MATCH($B$2,SystemNames,0))</f>
        <v>0.45</v>
      </c>
      <c r="AW280" s="14">
        <f>INDEX(SystemParamValues,MATCH("BasicRate",ParamNames,0),MATCH($B$2,SystemNames,0))</f>
        <v>0.2</v>
      </c>
    </row>
    <row r="281" spans="1:49">
      <c r="A281" s="21" t="s">
        <v>268</v>
      </c>
      <c r="B281" s="41">
        <v>0</v>
      </c>
      <c r="C281" s="14">
        <f>INDEX(SystemParamValues,MATCH("NIEmpeeMainRate",ParamNames,0),MATCH($B$2,SystemNames,0))</f>
        <v>0.12</v>
      </c>
      <c r="D281" s="14">
        <f>INDEX(SystemParamValues,MATCH("NIEmpeeUELRate",ParamNames,0),MATCH($B$2,SystemNames,0))</f>
        <v>0.02</v>
      </c>
      <c r="E281" s="14">
        <f>INDEX(SystemParamValues,MATCH("NIEmpeeUELRate",ParamNames,0),MATCH($B$2,SystemNames,0))</f>
        <v>0.02</v>
      </c>
      <c r="F281" s="14">
        <f>INDEX(SystemParamValues,MATCH("NIEmpeeUELRate",ParamNames,0),MATCH($B$2,SystemNames,0))</f>
        <v>0.02</v>
      </c>
      <c r="G281" s="14">
        <f>INDEX(SystemParamValues,MATCH("NIEmpeeUELRate",ParamNames,0),MATCH($B$2,SystemNames,0))</f>
        <v>0.02</v>
      </c>
      <c r="H281" s="14">
        <f>INDEX(SystemParamValues,MATCH("NIEmpeeUELRate",ParamNames,0),MATCH($B$2,SystemNames,0))</f>
        <v>0.02</v>
      </c>
      <c r="I281" s="14">
        <f>INDEX(SystemParamValues,MATCH("NIEmpeeMainRate",ParamNames,0),MATCH($B$2,SystemNames,0))</f>
        <v>0.12</v>
      </c>
      <c r="J281" s="40">
        <v>0</v>
      </c>
      <c r="K281" s="14">
        <f>INDEX(SystemParamValues,MATCH("NIEmpeeMainRate",ParamNames,0),MATCH($B$2,SystemNames,0))</f>
        <v>0.12</v>
      </c>
      <c r="L281" s="14">
        <f>INDEX(SystemParamValues,MATCH("NIEmpeeUELRate",ParamNames,0),MATCH($B$2,SystemNames,0))</f>
        <v>0.02</v>
      </c>
      <c r="M281" s="14">
        <f>INDEX(SystemParamValues,MATCH("NIEmpeeUELRate",ParamNames,0),MATCH($B$2,SystemNames,0))</f>
        <v>0.02</v>
      </c>
      <c r="N281" s="14">
        <f>INDEX(SystemParamValues,MATCH("NIEmpeeUELRate",ParamNames,0),MATCH($B$2,SystemNames,0))</f>
        <v>0.02</v>
      </c>
      <c r="O281" s="14">
        <f>INDEX(SystemParamValues,MATCH("NIEmpeeUELRate",ParamNames,0),MATCH($B$2,SystemNames,0))</f>
        <v>0.02</v>
      </c>
      <c r="P281" s="14">
        <f>INDEX(SystemParamValues,MATCH("NIEmpeeUELRate",ParamNames,0),MATCH($B$2,SystemNames,0))</f>
        <v>0.02</v>
      </c>
      <c r="Q281" s="14">
        <f>INDEX(SystemParamValues,MATCH("NIEmpeeMainRate",ParamNames,0),MATCH($B$2,SystemNames,0))</f>
        <v>0.12</v>
      </c>
      <c r="R281" s="40">
        <v>0</v>
      </c>
      <c r="S281" s="14">
        <f>INDEX(SystemParamValues,MATCH("NIEmpeeMainRate",ParamNames,0),MATCH($B$2,SystemNames,0))</f>
        <v>0.12</v>
      </c>
      <c r="T281" s="14">
        <f>INDEX(SystemParamValues,MATCH("NIEmpeeUELRate",ParamNames,0),MATCH($B$2,SystemNames,0))</f>
        <v>0.02</v>
      </c>
      <c r="U281" s="14">
        <f>INDEX(SystemParamValues,MATCH("NIEmpeeUELRate",ParamNames,0),MATCH($B$2,SystemNames,0))</f>
        <v>0.02</v>
      </c>
      <c r="V281" s="14">
        <f>INDEX(SystemParamValues,MATCH("NIEmpeeUELRate",ParamNames,0),MATCH($B$2,SystemNames,0))</f>
        <v>0.02</v>
      </c>
      <c r="W281" s="14">
        <f>INDEX(SystemParamValues,MATCH("NIEmpeeUELRate",ParamNames,0),MATCH($B$2,SystemNames,0))</f>
        <v>0.02</v>
      </c>
      <c r="X281" s="14">
        <f>INDEX(SystemParamValues,MATCH("NIEmpeeUELRate",ParamNames,0),MATCH($B$2,SystemNames,0))</f>
        <v>0.02</v>
      </c>
      <c r="Y281" s="14">
        <f>INDEX(SystemParamValues,MATCH("NIEmpeeMainRate",ParamNames,0),MATCH($B$2,SystemNames,0))</f>
        <v>0.12</v>
      </c>
      <c r="Z281" s="40">
        <v>0</v>
      </c>
      <c r="AA281" s="14">
        <f>INDEX(SystemParamValues,MATCH("NIEmpeeMainRate",ParamNames,0),MATCH($B$2,SystemNames,0))</f>
        <v>0.12</v>
      </c>
      <c r="AB281" s="14">
        <f>INDEX(SystemParamValues,MATCH("NIEmpeeUELRate",ParamNames,0),MATCH($B$2,SystemNames,0))</f>
        <v>0.02</v>
      </c>
      <c r="AC281" s="14">
        <f>INDEX(SystemParamValues,MATCH("NIEmpeeUELRate",ParamNames,0),MATCH($B$2,SystemNames,0))</f>
        <v>0.02</v>
      </c>
      <c r="AD281" s="14">
        <f>INDEX(SystemParamValues,MATCH("NIEmpeeUELRate",ParamNames,0),MATCH($B$2,SystemNames,0))</f>
        <v>0.02</v>
      </c>
      <c r="AE281" s="14">
        <f>INDEX(SystemParamValues,MATCH("NIEmpeeUELRate",ParamNames,0),MATCH($B$2,SystemNames,0))</f>
        <v>0.02</v>
      </c>
      <c r="AF281" s="14">
        <f>INDEX(SystemParamValues,MATCH("NIEmpeeUELRate",ParamNames,0),MATCH($B$2,SystemNames,0))</f>
        <v>0.02</v>
      </c>
      <c r="AG281" s="14">
        <f>INDEX(SystemParamValues,MATCH("NIEmpeeMainRate",ParamNames,0),MATCH($B$2,SystemNames,0))</f>
        <v>0.12</v>
      </c>
      <c r="AH281" s="40">
        <v>0</v>
      </c>
      <c r="AI281" s="14">
        <f>INDEX(SystemParamValues,MATCH("NIEmpeeMainRate",ParamNames,0),MATCH($B$2,SystemNames,0))</f>
        <v>0.12</v>
      </c>
      <c r="AJ281" s="14">
        <f>INDEX(SystemParamValues,MATCH("NIEmpeeUELRate",ParamNames,0),MATCH($B$2,SystemNames,0))</f>
        <v>0.02</v>
      </c>
      <c r="AK281" s="14">
        <f>INDEX(SystemParamValues,MATCH("NIEmpeeUELRate",ParamNames,0),MATCH($B$2,SystemNames,0))</f>
        <v>0.02</v>
      </c>
      <c r="AL281" s="14">
        <f>INDEX(SystemParamValues,MATCH("NIEmpeeUELRate",ParamNames,0),MATCH($B$2,SystemNames,0))</f>
        <v>0.02</v>
      </c>
      <c r="AM281" s="14">
        <f>INDEX(SystemParamValues,MATCH("NIEmpeeUELRate",ParamNames,0),MATCH($B$2,SystemNames,0))</f>
        <v>0.02</v>
      </c>
      <c r="AN281" s="14">
        <f>INDEX(SystemParamValues,MATCH("NIEmpeeUELRate",ParamNames,0),MATCH($B$2,SystemNames,0))</f>
        <v>0.02</v>
      </c>
      <c r="AO281" s="14">
        <f>INDEX(SystemParamValues,MATCH("NIEmpeeMainRate",ParamNames,0),MATCH($B$2,SystemNames,0))</f>
        <v>0.12</v>
      </c>
      <c r="AP281" s="40">
        <v>0</v>
      </c>
      <c r="AQ281" s="14">
        <f>INDEX(SystemParamValues,MATCH("NIEmpeeMainRate",ParamNames,0),MATCH($B$2,SystemNames,0))</f>
        <v>0.12</v>
      </c>
      <c r="AR281" s="14">
        <f>INDEX(SystemParamValues,MATCH("NIEmpeeUELRate",ParamNames,0),MATCH($B$2,SystemNames,0))</f>
        <v>0.02</v>
      </c>
      <c r="AS281" s="14">
        <f>INDEX(SystemParamValues,MATCH("NIEmpeeUELRate",ParamNames,0),MATCH($B$2,SystemNames,0))</f>
        <v>0.02</v>
      </c>
      <c r="AT281" s="14">
        <f>INDEX(SystemParamValues,MATCH("NIEmpeeUELRate",ParamNames,0),MATCH($B$2,SystemNames,0))</f>
        <v>0.02</v>
      </c>
      <c r="AU281" s="14">
        <f>INDEX(SystemParamValues,MATCH("NIEmpeeUELRate",ParamNames,0),MATCH($B$2,SystemNames,0))</f>
        <v>0.02</v>
      </c>
      <c r="AV281" s="14">
        <f>INDEX(SystemParamValues,MATCH("NIEmpeeUELRate",ParamNames,0),MATCH($B$2,SystemNames,0))</f>
        <v>0.02</v>
      </c>
      <c r="AW281" s="14">
        <f>INDEX(SystemParamValues,MATCH("NIEmpeeMainRate",ParamNames,0),MATCH($B$2,SystemNames,0))</f>
        <v>0.12</v>
      </c>
    </row>
    <row r="282" spans="1:49">
      <c r="A282" s="21" t="s">
        <v>269</v>
      </c>
      <c r="B282" s="29">
        <v>0</v>
      </c>
      <c r="C282" s="14">
        <f>INDEX(SystemParamValues,MATCH("NIEmperMainRate",ParamNames,0),MATCH($B$2,SystemNames,0))</f>
        <v>0.13800000000000001</v>
      </c>
      <c r="D282" s="14">
        <f>INDEX(SystemParamValues,MATCH("NIEmperUELRate",ParamNames,0),MATCH($B$2,SystemNames,0))</f>
        <v>0.13800000000000001</v>
      </c>
      <c r="E282" s="14">
        <f>INDEX(SystemParamValues,MATCH("NIEmperUELRate",ParamNames,0),MATCH($B$2,SystemNames,0))</f>
        <v>0.13800000000000001</v>
      </c>
      <c r="F282" s="14">
        <f>INDEX(SystemParamValues,MATCH("NIEmperUELRate",ParamNames,0),MATCH($B$2,SystemNames,0))</f>
        <v>0.13800000000000001</v>
      </c>
      <c r="G282" s="14">
        <f>INDEX(SystemParamValues,MATCH("NIEmperUELRate",ParamNames,0),MATCH($B$2,SystemNames,0))</f>
        <v>0.13800000000000001</v>
      </c>
      <c r="H282" s="14">
        <f>INDEX(SystemParamValues,MATCH("NIEmperUELRate",ParamNames,0),MATCH($B$2,SystemNames,0))</f>
        <v>0.13800000000000001</v>
      </c>
      <c r="I282" s="14">
        <f>INDEX(SystemParamValues,MATCH("NIEmperMainRate",ParamNames,0),MATCH($B$2,SystemNames,0))</f>
        <v>0.13800000000000001</v>
      </c>
      <c r="J282" s="14">
        <v>0</v>
      </c>
      <c r="K282" s="14">
        <f>INDEX(SystemParamValues,MATCH("NIEmperMainRate",ParamNames,0),MATCH($B$2,SystemNames,0))</f>
        <v>0.13800000000000001</v>
      </c>
      <c r="L282" s="14">
        <f>INDEX(SystemParamValues,MATCH("NIEmperUELRate",ParamNames,0),MATCH($B$2,SystemNames,0))</f>
        <v>0.13800000000000001</v>
      </c>
      <c r="M282" s="14">
        <f>INDEX(SystemParamValues,MATCH("NIEmperUELRate",ParamNames,0),MATCH($B$2,SystemNames,0))</f>
        <v>0.13800000000000001</v>
      </c>
      <c r="N282" s="14">
        <f>INDEX(SystemParamValues,MATCH("NIEmperUELRate",ParamNames,0),MATCH($B$2,SystemNames,0))</f>
        <v>0.13800000000000001</v>
      </c>
      <c r="O282" s="14">
        <f>INDEX(SystemParamValues,MATCH("NIEmperUELRate",ParamNames,0),MATCH($B$2,SystemNames,0))</f>
        <v>0.13800000000000001</v>
      </c>
      <c r="P282" s="14">
        <f>INDEX(SystemParamValues,MATCH("NIEmperUELRate",ParamNames,0),MATCH($B$2,SystemNames,0))</f>
        <v>0.13800000000000001</v>
      </c>
      <c r="Q282" s="14">
        <f>INDEX(SystemParamValues,MATCH("NIEmperMainRate",ParamNames,0),MATCH($B$2,SystemNames,0))</f>
        <v>0.13800000000000001</v>
      </c>
      <c r="R282" s="14">
        <v>0</v>
      </c>
      <c r="S282" s="14">
        <f>INDEX(SystemParamValues,MATCH("NIEmperMainRate",ParamNames,0),MATCH($B$2,SystemNames,0))</f>
        <v>0.13800000000000001</v>
      </c>
      <c r="T282" s="14">
        <f>INDEX(SystemParamValues,MATCH("NIEmperUELRate",ParamNames,0),MATCH($B$2,SystemNames,0))</f>
        <v>0.13800000000000001</v>
      </c>
      <c r="U282" s="14">
        <f>INDEX(SystemParamValues,MATCH("NIEmperUELRate",ParamNames,0),MATCH($B$2,SystemNames,0))</f>
        <v>0.13800000000000001</v>
      </c>
      <c r="V282" s="14">
        <f>INDEX(SystemParamValues,MATCH("NIEmperUELRate",ParamNames,0),MATCH($B$2,SystemNames,0))</f>
        <v>0.13800000000000001</v>
      </c>
      <c r="W282" s="14">
        <f>INDEX(SystemParamValues,MATCH("NIEmperUELRate",ParamNames,0),MATCH($B$2,SystemNames,0))</f>
        <v>0.13800000000000001</v>
      </c>
      <c r="X282" s="14">
        <f>INDEX(SystemParamValues,MATCH("NIEmperUELRate",ParamNames,0),MATCH($B$2,SystemNames,0))</f>
        <v>0.13800000000000001</v>
      </c>
      <c r="Y282" s="14">
        <f>INDEX(SystemParamValues,MATCH("NIEmperMainRate",ParamNames,0),MATCH($B$2,SystemNames,0))</f>
        <v>0.13800000000000001</v>
      </c>
      <c r="Z282" s="14">
        <v>0</v>
      </c>
      <c r="AA282" s="14">
        <f>INDEX(SystemParamValues,MATCH("NIEmperMainRate",ParamNames,0),MATCH($B$2,SystemNames,0))</f>
        <v>0.13800000000000001</v>
      </c>
      <c r="AB282" s="14">
        <f>INDEX(SystemParamValues,MATCH("NIEmperUELRate",ParamNames,0),MATCH($B$2,SystemNames,0))</f>
        <v>0.13800000000000001</v>
      </c>
      <c r="AC282" s="14">
        <f>INDEX(SystemParamValues,MATCH("NIEmperUELRate",ParamNames,0),MATCH($B$2,SystemNames,0))</f>
        <v>0.13800000000000001</v>
      </c>
      <c r="AD282" s="14">
        <f>INDEX(SystemParamValues,MATCH("NIEmperUELRate",ParamNames,0),MATCH($B$2,SystemNames,0))</f>
        <v>0.13800000000000001</v>
      </c>
      <c r="AE282" s="14">
        <f>INDEX(SystemParamValues,MATCH("NIEmperUELRate",ParamNames,0),MATCH($B$2,SystemNames,0))</f>
        <v>0.13800000000000001</v>
      </c>
      <c r="AF282" s="14">
        <f>INDEX(SystemParamValues,MATCH("NIEmperUELRate",ParamNames,0),MATCH($B$2,SystemNames,0))</f>
        <v>0.13800000000000001</v>
      </c>
      <c r="AG282" s="14">
        <f>INDEX(SystemParamValues,MATCH("NIEmperMainRate",ParamNames,0),MATCH($B$2,SystemNames,0))</f>
        <v>0.13800000000000001</v>
      </c>
      <c r="AH282" s="14">
        <v>0</v>
      </c>
      <c r="AI282" s="14">
        <f>INDEX(SystemParamValues,MATCH("NIEmperMainRate",ParamNames,0),MATCH($B$2,SystemNames,0))</f>
        <v>0.13800000000000001</v>
      </c>
      <c r="AJ282" s="14">
        <f>INDEX(SystemParamValues,MATCH("NIEmperUELRate",ParamNames,0),MATCH($B$2,SystemNames,0))</f>
        <v>0.13800000000000001</v>
      </c>
      <c r="AK282" s="14">
        <f>INDEX(SystemParamValues,MATCH("NIEmperUELRate",ParamNames,0),MATCH($B$2,SystemNames,0))</f>
        <v>0.13800000000000001</v>
      </c>
      <c r="AL282" s="14">
        <f>INDEX(SystemParamValues,MATCH("NIEmperUELRate",ParamNames,0),MATCH($B$2,SystemNames,0))</f>
        <v>0.13800000000000001</v>
      </c>
      <c r="AM282" s="14">
        <f>INDEX(SystemParamValues,MATCH("NIEmperUELRate",ParamNames,0),MATCH($B$2,SystemNames,0))</f>
        <v>0.13800000000000001</v>
      </c>
      <c r="AN282" s="14">
        <f>INDEX(SystemParamValues,MATCH("NIEmperUELRate",ParamNames,0),MATCH($B$2,SystemNames,0))</f>
        <v>0.13800000000000001</v>
      </c>
      <c r="AO282" s="14">
        <f>INDEX(SystemParamValues,MATCH("NIEmperMainRate",ParamNames,0),MATCH($B$2,SystemNames,0))</f>
        <v>0.13800000000000001</v>
      </c>
      <c r="AP282" s="14">
        <v>0</v>
      </c>
      <c r="AQ282" s="14">
        <f>INDEX(SystemParamValues,MATCH("NIEmperMainRate",ParamNames,0),MATCH($B$2,SystemNames,0))</f>
        <v>0.13800000000000001</v>
      </c>
      <c r="AR282" s="14">
        <f>INDEX(SystemParamValues,MATCH("NIEmperUELRate",ParamNames,0),MATCH($B$2,SystemNames,0))</f>
        <v>0.13800000000000001</v>
      </c>
      <c r="AS282" s="14">
        <f>INDEX(SystemParamValues,MATCH("NIEmperUELRate",ParamNames,0),MATCH($B$2,SystemNames,0))</f>
        <v>0.13800000000000001</v>
      </c>
      <c r="AT282" s="14">
        <f>INDEX(SystemParamValues,MATCH("NIEmperUELRate",ParamNames,0),MATCH($B$2,SystemNames,0))</f>
        <v>0.13800000000000001</v>
      </c>
      <c r="AU282" s="14">
        <f>INDEX(SystemParamValues,MATCH("NIEmperUELRate",ParamNames,0),MATCH($B$2,SystemNames,0))</f>
        <v>0.13800000000000001</v>
      </c>
      <c r="AV282" s="14">
        <f>INDEX(SystemParamValues,MATCH("NIEmperUELRate",ParamNames,0),MATCH($B$2,SystemNames,0))</f>
        <v>0.13800000000000001</v>
      </c>
      <c r="AW282" s="14">
        <f>INDEX(SystemParamValues,MATCH("NIEmperMainRate",ParamNames,0),MATCH($B$2,SystemNames,0))</f>
        <v>0.13800000000000001</v>
      </c>
    </row>
    <row r="283" spans="1:49">
      <c r="A283" s="21" t="s">
        <v>264</v>
      </c>
      <c r="B283" s="29">
        <v>0</v>
      </c>
      <c r="C283" s="14">
        <v>0</v>
      </c>
      <c r="D283" s="14">
        <v>0</v>
      </c>
      <c r="E283" s="14">
        <v>0</v>
      </c>
      <c r="F283" s="14">
        <v>0</v>
      </c>
      <c r="G283" s="14">
        <v>0</v>
      </c>
      <c r="H283" s="14">
        <v>0</v>
      </c>
      <c r="I283" s="14">
        <f>INDEX(SystemParamValues,MATCH("TaxCredTaperRate",ParamNames,0),MATCH($B$2,SystemNames,0))</f>
        <v>0.41</v>
      </c>
      <c r="J283" s="14">
        <v>0</v>
      </c>
      <c r="K283" s="14">
        <v>0</v>
      </c>
      <c r="L283" s="14">
        <v>0</v>
      </c>
      <c r="M283" s="14">
        <v>0</v>
      </c>
      <c r="N283" s="14">
        <v>0</v>
      </c>
      <c r="O283" s="14">
        <v>0</v>
      </c>
      <c r="P283" s="14">
        <v>0</v>
      </c>
      <c r="Q283" s="14">
        <f>INDEX(SystemParamValues,MATCH("TaxCredTaperRate",ParamNames,0),MATCH($B$2,SystemNames,0))</f>
        <v>0.41</v>
      </c>
      <c r="R283" s="14">
        <v>0</v>
      </c>
      <c r="S283" s="14">
        <v>0</v>
      </c>
      <c r="T283" s="14">
        <v>0</v>
      </c>
      <c r="U283" s="14">
        <v>0</v>
      </c>
      <c r="V283" s="14">
        <v>0</v>
      </c>
      <c r="W283" s="14">
        <v>0</v>
      </c>
      <c r="X283" s="14">
        <v>0</v>
      </c>
      <c r="Y283" s="14">
        <f>INDEX(SystemParamValues,MATCH("TaxCredTaperRate",ParamNames,0),MATCH($B$2,SystemNames,0))</f>
        <v>0.41</v>
      </c>
      <c r="Z283" s="14">
        <v>0</v>
      </c>
      <c r="AA283" s="14">
        <v>0</v>
      </c>
      <c r="AB283" s="14">
        <v>0</v>
      </c>
      <c r="AC283" s="14">
        <v>0</v>
      </c>
      <c r="AD283" s="14">
        <v>0</v>
      </c>
      <c r="AE283" s="14">
        <v>0</v>
      </c>
      <c r="AF283" s="14">
        <v>0</v>
      </c>
      <c r="AG283" s="14">
        <f>INDEX(SystemParamValues,MATCH("TaxCredTaperRate",ParamNames,0),MATCH($B$2,SystemNames,0))</f>
        <v>0.41</v>
      </c>
      <c r="AH283" s="14">
        <v>0</v>
      </c>
      <c r="AI283" s="14">
        <v>0</v>
      </c>
      <c r="AJ283" s="14">
        <v>0</v>
      </c>
      <c r="AK283" s="14">
        <v>0</v>
      </c>
      <c r="AL283" s="14">
        <v>0</v>
      </c>
      <c r="AM283" s="14">
        <v>0</v>
      </c>
      <c r="AN283" s="14">
        <v>0</v>
      </c>
      <c r="AO283" s="14">
        <f>INDEX(SystemParamValues,MATCH("TaxCredTaperRate",ParamNames,0),MATCH($B$2,SystemNames,0))</f>
        <v>0.41</v>
      </c>
      <c r="AP283" s="14">
        <v>0</v>
      </c>
      <c r="AQ283" s="14">
        <v>0</v>
      </c>
      <c r="AR283" s="14">
        <v>0</v>
      </c>
      <c r="AS283" s="14">
        <v>0</v>
      </c>
      <c r="AT283" s="14">
        <v>0</v>
      </c>
      <c r="AU283" s="14">
        <v>0</v>
      </c>
      <c r="AV283" s="14">
        <v>0</v>
      </c>
      <c r="AW283" s="14">
        <f>INDEX(SystemParamValues,MATCH("TaxCredTaperRate",ParamNames,0),MATCH($B$2,SystemNames,0))</f>
        <v>0.41</v>
      </c>
    </row>
    <row r="284" spans="1:49">
      <c r="A284" s="21" t="s">
        <v>260</v>
      </c>
      <c r="B284" s="30">
        <f t="shared" ref="B284:AW284" si="109">(B280+B281+B282+B283)/(1+B282)</f>
        <v>0</v>
      </c>
      <c r="C284" s="15">
        <f t="shared" si="109"/>
        <v>0.40246045694200355</v>
      </c>
      <c r="D284" s="15">
        <f t="shared" si="109"/>
        <v>0.49033391915641483</v>
      </c>
      <c r="E284" s="15">
        <f t="shared" si="109"/>
        <v>0.58492091388400713</v>
      </c>
      <c r="F284" s="15">
        <f t="shared" si="109"/>
        <v>0.64752196836555376</v>
      </c>
      <c r="G284" s="15">
        <f t="shared" si="109"/>
        <v>0.66608084358523734</v>
      </c>
      <c r="H284" s="15">
        <f t="shared" si="109"/>
        <v>0.53427065026362053</v>
      </c>
      <c r="I284" s="15">
        <f t="shared" si="109"/>
        <v>0.76274165202108968</v>
      </c>
      <c r="J284" s="15">
        <f t="shared" si="109"/>
        <v>0</v>
      </c>
      <c r="K284" s="15">
        <f t="shared" si="109"/>
        <v>0.40246045694200355</v>
      </c>
      <c r="L284" s="15">
        <f t="shared" si="109"/>
        <v>0.49033391915641483</v>
      </c>
      <c r="M284" s="15">
        <f t="shared" si="109"/>
        <v>0.58492091388400713</v>
      </c>
      <c r="N284" s="15">
        <f t="shared" si="109"/>
        <v>0.64752196836555376</v>
      </c>
      <c r="O284" s="15">
        <f t="shared" si="109"/>
        <v>0.66608084358523734</v>
      </c>
      <c r="P284" s="15">
        <f t="shared" si="109"/>
        <v>0.53427065026362053</v>
      </c>
      <c r="Q284" s="15">
        <f t="shared" si="109"/>
        <v>0.76274165202108968</v>
      </c>
      <c r="R284" s="15">
        <f t="shared" si="109"/>
        <v>0</v>
      </c>
      <c r="S284" s="15">
        <f t="shared" si="109"/>
        <v>0.40246045694200355</v>
      </c>
      <c r="T284" s="15">
        <f t="shared" si="109"/>
        <v>0.49033391915641483</v>
      </c>
      <c r="U284" s="15">
        <f t="shared" si="109"/>
        <v>0.58492091388400713</v>
      </c>
      <c r="V284" s="15">
        <f t="shared" si="109"/>
        <v>0.64752196836555376</v>
      </c>
      <c r="W284" s="15">
        <f t="shared" si="109"/>
        <v>0.66608084358523734</v>
      </c>
      <c r="X284" s="15">
        <f t="shared" si="109"/>
        <v>0.53427065026362053</v>
      </c>
      <c r="Y284" s="15">
        <f t="shared" si="109"/>
        <v>0.76274165202108968</v>
      </c>
      <c r="Z284" s="15">
        <f t="shared" si="109"/>
        <v>0</v>
      </c>
      <c r="AA284" s="15">
        <f t="shared" si="109"/>
        <v>0.40246045694200355</v>
      </c>
      <c r="AB284" s="15">
        <f t="shared" si="109"/>
        <v>0.49033391915641483</v>
      </c>
      <c r="AC284" s="15">
        <f t="shared" si="109"/>
        <v>0.58492091388400713</v>
      </c>
      <c r="AD284" s="15">
        <f t="shared" si="109"/>
        <v>0.64752196836555376</v>
      </c>
      <c r="AE284" s="15">
        <f t="shared" si="109"/>
        <v>0.66608084358523734</v>
      </c>
      <c r="AF284" s="15">
        <f t="shared" si="109"/>
        <v>0.53427065026362053</v>
      </c>
      <c r="AG284" s="15">
        <f t="shared" si="109"/>
        <v>0.76274165202108968</v>
      </c>
      <c r="AH284" s="15">
        <f t="shared" si="109"/>
        <v>0</v>
      </c>
      <c r="AI284" s="15">
        <f t="shared" si="109"/>
        <v>0.40246045694200355</v>
      </c>
      <c r="AJ284" s="15">
        <f t="shared" si="109"/>
        <v>0.49033391915641483</v>
      </c>
      <c r="AK284" s="15">
        <f t="shared" si="109"/>
        <v>0.58492091388400713</v>
      </c>
      <c r="AL284" s="15">
        <f t="shared" si="109"/>
        <v>0.64752196836555376</v>
      </c>
      <c r="AM284" s="15">
        <f t="shared" si="109"/>
        <v>0.66608084358523734</v>
      </c>
      <c r="AN284" s="15">
        <f t="shared" si="109"/>
        <v>0.53427065026362053</v>
      </c>
      <c r="AO284" s="15">
        <f t="shared" si="109"/>
        <v>0.76274165202108968</v>
      </c>
      <c r="AP284" s="15">
        <f t="shared" si="109"/>
        <v>0</v>
      </c>
      <c r="AQ284" s="15">
        <f t="shared" si="109"/>
        <v>0.40246045694200355</v>
      </c>
      <c r="AR284" s="15">
        <f t="shared" si="109"/>
        <v>0.49033391915641483</v>
      </c>
      <c r="AS284" s="15">
        <f t="shared" si="109"/>
        <v>0.58492091388400713</v>
      </c>
      <c r="AT284" s="15">
        <f t="shared" si="109"/>
        <v>0.64752196836555376</v>
      </c>
      <c r="AU284" s="15">
        <f t="shared" si="109"/>
        <v>0.66608084358523734</v>
      </c>
      <c r="AV284" s="15">
        <f t="shared" si="109"/>
        <v>0.53427065026362053</v>
      </c>
      <c r="AW284" s="15">
        <f t="shared" si="109"/>
        <v>0.76274165202108968</v>
      </c>
    </row>
    <row r="285" spans="1:49">
      <c r="A285" s="21" t="s">
        <v>10</v>
      </c>
      <c r="B285" s="29">
        <v>0</v>
      </c>
      <c r="C285" s="14">
        <v>0</v>
      </c>
      <c r="D285" s="14">
        <v>0</v>
      </c>
      <c r="E285" s="14">
        <v>0</v>
      </c>
      <c r="F285" s="14">
        <v>0</v>
      </c>
      <c r="G285" s="14">
        <v>0</v>
      </c>
      <c r="H285" s="14">
        <v>0</v>
      </c>
      <c r="I285" s="14">
        <v>0</v>
      </c>
      <c r="J285" s="14">
        <f t="shared" ref="J285:Q285" si="110">INDEX(SystemParamValues,MATCH("BasicRate",ParamNames,0),MATCH($B$2,SystemNames,0))</f>
        <v>0.2</v>
      </c>
      <c r="K285" s="14">
        <f t="shared" si="110"/>
        <v>0.2</v>
      </c>
      <c r="L285" s="14">
        <f t="shared" si="110"/>
        <v>0.2</v>
      </c>
      <c r="M285" s="14">
        <f t="shared" si="110"/>
        <v>0.2</v>
      </c>
      <c r="N285" s="14">
        <f t="shared" si="110"/>
        <v>0.2</v>
      </c>
      <c r="O285" s="14">
        <f t="shared" si="110"/>
        <v>0.2</v>
      </c>
      <c r="P285" s="14">
        <f t="shared" si="110"/>
        <v>0.2</v>
      </c>
      <c r="Q285" s="14">
        <f t="shared" si="110"/>
        <v>0.2</v>
      </c>
      <c r="R285" s="14">
        <f t="shared" ref="R285:Y285" si="111">INDEX(SystemParamValues,MATCH("HigherRate",ParamNames,0),MATCH($B$2,SystemNames,0))</f>
        <v>0.4</v>
      </c>
      <c r="S285" s="14">
        <f t="shared" si="111"/>
        <v>0.4</v>
      </c>
      <c r="T285" s="14">
        <f t="shared" si="111"/>
        <v>0.4</v>
      </c>
      <c r="U285" s="14">
        <f t="shared" si="111"/>
        <v>0.4</v>
      </c>
      <c r="V285" s="14">
        <f t="shared" si="111"/>
        <v>0.4</v>
      </c>
      <c r="W285" s="14">
        <f t="shared" si="111"/>
        <v>0.4</v>
      </c>
      <c r="X285" s="14">
        <f t="shared" si="111"/>
        <v>0.4</v>
      </c>
      <c r="Y285" s="14">
        <f t="shared" si="111"/>
        <v>0.4</v>
      </c>
      <c r="Z285" s="14">
        <f t="shared" ref="Z285:AG285" si="112">INDEX(SystemParamValues,MATCH("MTROnPATaper",ParamNames,0),MATCH($B$2,SystemNames,0))</f>
        <v>0.6</v>
      </c>
      <c r="AA285" s="14">
        <f t="shared" si="112"/>
        <v>0.6</v>
      </c>
      <c r="AB285" s="14">
        <f t="shared" si="112"/>
        <v>0.6</v>
      </c>
      <c r="AC285" s="14">
        <f t="shared" si="112"/>
        <v>0.6</v>
      </c>
      <c r="AD285" s="14">
        <f t="shared" si="112"/>
        <v>0.6</v>
      </c>
      <c r="AE285" s="14">
        <f t="shared" si="112"/>
        <v>0.6</v>
      </c>
      <c r="AF285" s="14">
        <f t="shared" si="112"/>
        <v>0.6</v>
      </c>
      <c r="AG285" s="14">
        <f t="shared" si="112"/>
        <v>0.6</v>
      </c>
      <c r="AH285" s="14">
        <f t="shared" ref="AH285:AO285" si="113">INDEX(SystemParamValues,MATCH("AdditionalRate",ParamNames,0),MATCH($B$2,SystemNames,0))</f>
        <v>0.45</v>
      </c>
      <c r="AI285" s="14">
        <f t="shared" si="113"/>
        <v>0.45</v>
      </c>
      <c r="AJ285" s="14">
        <f t="shared" si="113"/>
        <v>0.45</v>
      </c>
      <c r="AK285" s="14">
        <f t="shared" si="113"/>
        <v>0.45</v>
      </c>
      <c r="AL285" s="14">
        <f t="shared" si="113"/>
        <v>0.45</v>
      </c>
      <c r="AM285" s="14">
        <f t="shared" si="113"/>
        <v>0.45</v>
      </c>
      <c r="AN285" s="14">
        <f t="shared" si="113"/>
        <v>0.45</v>
      </c>
      <c r="AO285" s="14">
        <f t="shared" si="113"/>
        <v>0.45</v>
      </c>
      <c r="AP285" s="14">
        <f t="shared" ref="AP285:AW285" si="114">INDEX(SystemParamValues,MATCH("PensCredTaperRate",ParamNames,0),MATCH($B$2,SystemNames,0))</f>
        <v>0.4</v>
      </c>
      <c r="AQ285" s="14">
        <f t="shared" si="114"/>
        <v>0.4</v>
      </c>
      <c r="AR285" s="14">
        <f t="shared" si="114"/>
        <v>0.4</v>
      </c>
      <c r="AS285" s="14">
        <f t="shared" si="114"/>
        <v>0.4</v>
      </c>
      <c r="AT285" s="14">
        <f t="shared" si="114"/>
        <v>0.4</v>
      </c>
      <c r="AU285" s="14">
        <f t="shared" si="114"/>
        <v>0.4</v>
      </c>
      <c r="AV285" s="14">
        <f t="shared" si="114"/>
        <v>0.4</v>
      </c>
      <c r="AW285" s="14">
        <f t="shared" si="114"/>
        <v>0.4</v>
      </c>
    </row>
    <row r="286" spans="1:49">
      <c r="A286" s="21" t="s">
        <v>180</v>
      </c>
      <c r="B286" s="29">
        <v>0.6</v>
      </c>
      <c r="C286" s="14">
        <v>0.6</v>
      </c>
      <c r="D286" s="14">
        <v>0.6</v>
      </c>
      <c r="E286" s="14">
        <v>0.6</v>
      </c>
      <c r="F286" s="14">
        <v>0.6</v>
      </c>
      <c r="G286" s="14">
        <v>0.6</v>
      </c>
      <c r="H286" s="14">
        <v>0.6</v>
      </c>
      <c r="I286" s="14">
        <v>0.6</v>
      </c>
      <c r="J286" s="14">
        <v>0.6</v>
      </c>
      <c r="K286" s="14">
        <v>0.6</v>
      </c>
      <c r="L286" s="14">
        <v>0.6</v>
      </c>
      <c r="M286" s="14">
        <v>0.6</v>
      </c>
      <c r="N286" s="14">
        <v>0.6</v>
      </c>
      <c r="O286" s="14">
        <v>0.6</v>
      </c>
      <c r="P286" s="14">
        <v>0.6</v>
      </c>
      <c r="Q286" s="14">
        <v>0.6</v>
      </c>
      <c r="R286" s="14">
        <v>0.6</v>
      </c>
      <c r="S286" s="14">
        <v>0.6</v>
      </c>
      <c r="T286" s="14">
        <v>0.6</v>
      </c>
      <c r="U286" s="14">
        <v>0.6</v>
      </c>
      <c r="V286" s="14">
        <v>0.6</v>
      </c>
      <c r="W286" s="14">
        <v>0.6</v>
      </c>
      <c r="X286" s="14">
        <v>0.6</v>
      </c>
      <c r="Y286" s="14">
        <v>0.6</v>
      </c>
      <c r="Z286" s="14">
        <v>0.6</v>
      </c>
      <c r="AA286" s="14">
        <v>0.6</v>
      </c>
      <c r="AB286" s="14">
        <v>0.6</v>
      </c>
      <c r="AC286" s="14">
        <v>0.6</v>
      </c>
      <c r="AD286" s="14">
        <v>0.6</v>
      </c>
      <c r="AE286" s="14">
        <v>0.6</v>
      </c>
      <c r="AF286" s="14">
        <v>0.6</v>
      </c>
      <c r="AG286" s="14">
        <v>0.6</v>
      </c>
      <c r="AH286" s="14">
        <v>0.6</v>
      </c>
      <c r="AI286" s="14">
        <v>0.6</v>
      </c>
      <c r="AJ286" s="14">
        <v>0.6</v>
      </c>
      <c r="AK286" s="14">
        <v>0.6</v>
      </c>
      <c r="AL286" s="14">
        <v>0.6</v>
      </c>
      <c r="AM286" s="14">
        <v>0.6</v>
      </c>
      <c r="AN286" s="14">
        <v>0.6</v>
      </c>
      <c r="AO286" s="14">
        <v>0.6</v>
      </c>
      <c r="AP286" s="14">
        <v>0.6</v>
      </c>
      <c r="AQ286" s="14">
        <v>0.6</v>
      </c>
      <c r="AR286" s="14">
        <v>0.6</v>
      </c>
      <c r="AS286" s="14">
        <v>0.6</v>
      </c>
      <c r="AT286" s="14">
        <v>0.6</v>
      </c>
      <c r="AU286" s="14">
        <v>0.6</v>
      </c>
      <c r="AV286" s="14">
        <v>0.6</v>
      </c>
      <c r="AW286" s="14">
        <v>0.6</v>
      </c>
    </row>
    <row r="287" spans="1:49">
      <c r="A287" s="21" t="s">
        <v>3</v>
      </c>
      <c r="B287" s="29">
        <v>25</v>
      </c>
      <c r="C287" s="14">
        <v>25</v>
      </c>
      <c r="D287" s="14">
        <v>25</v>
      </c>
      <c r="E287" s="14">
        <v>25</v>
      </c>
      <c r="F287" s="14">
        <v>25</v>
      </c>
      <c r="G287" s="14">
        <v>25</v>
      </c>
      <c r="H287" s="14">
        <v>25</v>
      </c>
      <c r="I287" s="14">
        <v>25</v>
      </c>
      <c r="J287" s="14">
        <v>25</v>
      </c>
      <c r="K287" s="14">
        <v>25</v>
      </c>
      <c r="L287" s="14">
        <v>25</v>
      </c>
      <c r="M287" s="14">
        <v>25</v>
      </c>
      <c r="N287" s="14">
        <v>25</v>
      </c>
      <c r="O287" s="14">
        <v>25</v>
      </c>
      <c r="P287" s="14">
        <v>25</v>
      </c>
      <c r="Q287" s="14">
        <v>25</v>
      </c>
      <c r="R287" s="14">
        <v>25</v>
      </c>
      <c r="S287" s="14">
        <v>25</v>
      </c>
      <c r="T287" s="14">
        <v>25</v>
      </c>
      <c r="U287" s="14">
        <v>25</v>
      </c>
      <c r="V287" s="14">
        <v>25</v>
      </c>
      <c r="W287" s="14">
        <v>25</v>
      </c>
      <c r="X287" s="14">
        <v>25</v>
      </c>
      <c r="Y287" s="14">
        <v>25</v>
      </c>
      <c r="Z287" s="14">
        <v>25</v>
      </c>
      <c r="AA287" s="14">
        <v>25</v>
      </c>
      <c r="AB287" s="14">
        <v>25</v>
      </c>
      <c r="AC287" s="14">
        <v>25</v>
      </c>
      <c r="AD287" s="14">
        <v>25</v>
      </c>
      <c r="AE287" s="14">
        <v>25</v>
      </c>
      <c r="AF287" s="14">
        <v>25</v>
      </c>
      <c r="AG287" s="14">
        <v>25</v>
      </c>
      <c r="AH287" s="14">
        <v>25</v>
      </c>
      <c r="AI287" s="14">
        <v>25</v>
      </c>
      <c r="AJ287" s="14">
        <v>25</v>
      </c>
      <c r="AK287" s="14">
        <v>25</v>
      </c>
      <c r="AL287" s="14">
        <v>25</v>
      </c>
      <c r="AM287" s="14">
        <v>25</v>
      </c>
      <c r="AN287" s="14">
        <v>25</v>
      </c>
      <c r="AO287" s="14">
        <v>25</v>
      </c>
      <c r="AP287" s="14">
        <v>25</v>
      </c>
      <c r="AQ287" s="14">
        <v>25</v>
      </c>
      <c r="AR287" s="14">
        <v>25</v>
      </c>
      <c r="AS287" s="14">
        <v>25</v>
      </c>
      <c r="AT287" s="14">
        <v>25</v>
      </c>
      <c r="AU287" s="14">
        <v>25</v>
      </c>
      <c r="AV287" s="14">
        <v>25</v>
      </c>
      <c r="AW287" s="14">
        <v>25</v>
      </c>
    </row>
    <row r="288" spans="1:49">
      <c r="A288" s="21" t="s">
        <v>251</v>
      </c>
      <c r="B288" s="24">
        <f>1</f>
        <v>1</v>
      </c>
      <c r="C288" s="1">
        <f>1</f>
        <v>1</v>
      </c>
      <c r="D288" s="1">
        <f>1</f>
        <v>1</v>
      </c>
      <c r="E288" s="1">
        <f>1</f>
        <v>1</v>
      </c>
      <c r="F288" s="1">
        <f>1</f>
        <v>1</v>
      </c>
      <c r="G288" s="1">
        <f>1</f>
        <v>1</v>
      </c>
      <c r="H288" s="1">
        <f>1</f>
        <v>1</v>
      </c>
      <c r="I288" s="1">
        <f>1</f>
        <v>1</v>
      </c>
      <c r="J288" s="1">
        <f>1</f>
        <v>1</v>
      </c>
      <c r="K288" s="1">
        <f>1</f>
        <v>1</v>
      </c>
      <c r="L288" s="1">
        <f>1</f>
        <v>1</v>
      </c>
      <c r="M288" s="1">
        <f>1</f>
        <v>1</v>
      </c>
      <c r="N288" s="1">
        <f>1</f>
        <v>1</v>
      </c>
      <c r="O288" s="1">
        <f>1</f>
        <v>1</v>
      </c>
      <c r="P288" s="1">
        <f>1</f>
        <v>1</v>
      </c>
      <c r="Q288" s="1">
        <f>1</f>
        <v>1</v>
      </c>
      <c r="R288" s="1">
        <f>1</f>
        <v>1</v>
      </c>
      <c r="S288" s="1">
        <f>1</f>
        <v>1</v>
      </c>
      <c r="T288" s="1">
        <f>1</f>
        <v>1</v>
      </c>
      <c r="U288" s="1">
        <f>1</f>
        <v>1</v>
      </c>
      <c r="V288" s="1">
        <f>1</f>
        <v>1</v>
      </c>
      <c r="W288" s="1">
        <f>1</f>
        <v>1</v>
      </c>
      <c r="X288" s="1">
        <f>1</f>
        <v>1</v>
      </c>
      <c r="Y288" s="1">
        <f>1</f>
        <v>1</v>
      </c>
      <c r="Z288" s="1">
        <f>1</f>
        <v>1</v>
      </c>
      <c r="AA288" s="1">
        <f>1</f>
        <v>1</v>
      </c>
      <c r="AB288" s="1">
        <f>1</f>
        <v>1</v>
      </c>
      <c r="AC288" s="1">
        <f>1</f>
        <v>1</v>
      </c>
      <c r="AD288" s="1">
        <f>1</f>
        <v>1</v>
      </c>
      <c r="AE288" s="1">
        <f>1</f>
        <v>1</v>
      </c>
      <c r="AF288" s="1">
        <f>1</f>
        <v>1</v>
      </c>
      <c r="AG288" s="1">
        <f>1</f>
        <v>1</v>
      </c>
      <c r="AH288" s="1">
        <f>1</f>
        <v>1</v>
      </c>
      <c r="AI288" s="1">
        <f>1</f>
        <v>1</v>
      </c>
      <c r="AJ288" s="1">
        <f>1</f>
        <v>1</v>
      </c>
      <c r="AK288" s="1">
        <f>1</f>
        <v>1</v>
      </c>
      <c r="AL288" s="1">
        <f>1</f>
        <v>1</v>
      </c>
      <c r="AM288" s="1">
        <f>1</f>
        <v>1</v>
      </c>
      <c r="AN288" s="1">
        <f>1</f>
        <v>1</v>
      </c>
      <c r="AO288" s="1">
        <f>1</f>
        <v>1</v>
      </c>
      <c r="AP288" s="1">
        <f>1</f>
        <v>1</v>
      </c>
      <c r="AQ288" s="1">
        <f>1</f>
        <v>1</v>
      </c>
      <c r="AR288" s="1">
        <f>1</f>
        <v>1</v>
      </c>
      <c r="AS288" s="1">
        <f>1</f>
        <v>1</v>
      </c>
      <c r="AT288" s="1">
        <f>1</f>
        <v>1</v>
      </c>
      <c r="AU288" s="1">
        <f>1</f>
        <v>1</v>
      </c>
      <c r="AV288" s="1">
        <f>1</f>
        <v>1</v>
      </c>
      <c r="AW288" s="1">
        <f>1</f>
        <v>1</v>
      </c>
    </row>
    <row r="289" spans="1:49">
      <c r="A289" s="21" t="s">
        <v>250</v>
      </c>
      <c r="B289" s="24">
        <f t="shared" ref="B289:AW289" si="115">((1+$B$3)*(1+$B$4))-1</f>
        <v>5.0599999999999978E-2</v>
      </c>
      <c r="C289" s="1">
        <f t="shared" si="115"/>
        <v>5.0599999999999978E-2</v>
      </c>
      <c r="D289" s="1">
        <f t="shared" si="115"/>
        <v>5.0599999999999978E-2</v>
      </c>
      <c r="E289" s="1">
        <f t="shared" si="115"/>
        <v>5.0599999999999978E-2</v>
      </c>
      <c r="F289" s="1">
        <f t="shared" si="115"/>
        <v>5.0599999999999978E-2</v>
      </c>
      <c r="G289" s="1">
        <f t="shared" si="115"/>
        <v>5.0599999999999978E-2</v>
      </c>
      <c r="H289" s="1">
        <f t="shared" si="115"/>
        <v>5.0599999999999978E-2</v>
      </c>
      <c r="I289" s="1">
        <f t="shared" si="115"/>
        <v>5.0599999999999978E-2</v>
      </c>
      <c r="J289" s="1">
        <f t="shared" si="115"/>
        <v>5.0599999999999978E-2</v>
      </c>
      <c r="K289" s="1">
        <f t="shared" si="115"/>
        <v>5.0599999999999978E-2</v>
      </c>
      <c r="L289" s="1">
        <f t="shared" si="115"/>
        <v>5.0599999999999978E-2</v>
      </c>
      <c r="M289" s="1">
        <f t="shared" si="115"/>
        <v>5.0599999999999978E-2</v>
      </c>
      <c r="N289" s="1">
        <f t="shared" si="115"/>
        <v>5.0599999999999978E-2</v>
      </c>
      <c r="O289" s="1">
        <f t="shared" si="115"/>
        <v>5.0599999999999978E-2</v>
      </c>
      <c r="P289" s="1">
        <f t="shared" si="115"/>
        <v>5.0599999999999978E-2</v>
      </c>
      <c r="Q289" s="1">
        <f t="shared" si="115"/>
        <v>5.0599999999999978E-2</v>
      </c>
      <c r="R289" s="1">
        <f t="shared" si="115"/>
        <v>5.0599999999999978E-2</v>
      </c>
      <c r="S289" s="1">
        <f t="shared" si="115"/>
        <v>5.0599999999999978E-2</v>
      </c>
      <c r="T289" s="1">
        <f t="shared" si="115"/>
        <v>5.0599999999999978E-2</v>
      </c>
      <c r="U289" s="1">
        <f t="shared" si="115"/>
        <v>5.0599999999999978E-2</v>
      </c>
      <c r="V289" s="1">
        <f t="shared" si="115"/>
        <v>5.0599999999999978E-2</v>
      </c>
      <c r="W289" s="1">
        <f t="shared" si="115"/>
        <v>5.0599999999999978E-2</v>
      </c>
      <c r="X289" s="1">
        <f t="shared" si="115"/>
        <v>5.0599999999999978E-2</v>
      </c>
      <c r="Y289" s="1">
        <f t="shared" si="115"/>
        <v>5.0599999999999978E-2</v>
      </c>
      <c r="Z289" s="1">
        <f t="shared" si="115"/>
        <v>5.0599999999999978E-2</v>
      </c>
      <c r="AA289" s="1">
        <f t="shared" si="115"/>
        <v>5.0599999999999978E-2</v>
      </c>
      <c r="AB289" s="1">
        <f t="shared" si="115"/>
        <v>5.0599999999999978E-2</v>
      </c>
      <c r="AC289" s="1">
        <f t="shared" si="115"/>
        <v>5.0599999999999978E-2</v>
      </c>
      <c r="AD289" s="1">
        <f t="shared" si="115"/>
        <v>5.0599999999999978E-2</v>
      </c>
      <c r="AE289" s="1">
        <f t="shared" si="115"/>
        <v>5.0599999999999978E-2</v>
      </c>
      <c r="AF289" s="1">
        <f t="shared" si="115"/>
        <v>5.0599999999999978E-2</v>
      </c>
      <c r="AG289" s="1">
        <f t="shared" si="115"/>
        <v>5.0599999999999978E-2</v>
      </c>
      <c r="AH289" s="1">
        <f t="shared" si="115"/>
        <v>5.0599999999999978E-2</v>
      </c>
      <c r="AI289" s="1">
        <f t="shared" si="115"/>
        <v>5.0599999999999978E-2</v>
      </c>
      <c r="AJ289" s="1">
        <f t="shared" si="115"/>
        <v>5.0599999999999978E-2</v>
      </c>
      <c r="AK289" s="1">
        <f t="shared" si="115"/>
        <v>5.0599999999999978E-2</v>
      </c>
      <c r="AL289" s="1">
        <f t="shared" si="115"/>
        <v>5.0599999999999978E-2</v>
      </c>
      <c r="AM289" s="1">
        <f t="shared" si="115"/>
        <v>5.0599999999999978E-2</v>
      </c>
      <c r="AN289" s="1">
        <f t="shared" si="115"/>
        <v>5.0599999999999978E-2</v>
      </c>
      <c r="AO289" s="1">
        <f t="shared" si="115"/>
        <v>5.0599999999999978E-2</v>
      </c>
      <c r="AP289" s="1">
        <f t="shared" si="115"/>
        <v>5.0599999999999978E-2</v>
      </c>
      <c r="AQ289" s="1">
        <f t="shared" si="115"/>
        <v>5.0599999999999978E-2</v>
      </c>
      <c r="AR289" s="1">
        <f t="shared" si="115"/>
        <v>5.0599999999999978E-2</v>
      </c>
      <c r="AS289" s="1">
        <f t="shared" si="115"/>
        <v>5.0599999999999978E-2</v>
      </c>
      <c r="AT289" s="1">
        <f t="shared" si="115"/>
        <v>5.0599999999999978E-2</v>
      </c>
      <c r="AU289" s="1">
        <f t="shared" si="115"/>
        <v>5.0599999999999978E-2</v>
      </c>
      <c r="AV289" s="1">
        <f t="shared" si="115"/>
        <v>5.0599999999999978E-2</v>
      </c>
      <c r="AW289" s="1">
        <f t="shared" si="115"/>
        <v>5.0599999999999978E-2</v>
      </c>
    </row>
    <row r="290" spans="1:49">
      <c r="A290" s="21" t="s">
        <v>254</v>
      </c>
      <c r="B290" s="24">
        <f t="shared" ref="B290:AW290" si="116">B288*((1+B289)^B287)</f>
        <v>3.4350646224686523</v>
      </c>
      <c r="C290" s="1">
        <f t="shared" si="116"/>
        <v>3.4350646224686523</v>
      </c>
      <c r="D290" s="1">
        <f t="shared" si="116"/>
        <v>3.4350646224686523</v>
      </c>
      <c r="E290" s="1">
        <f t="shared" si="116"/>
        <v>3.4350646224686523</v>
      </c>
      <c r="F290" s="1">
        <f t="shared" si="116"/>
        <v>3.4350646224686523</v>
      </c>
      <c r="G290" s="1">
        <f t="shared" si="116"/>
        <v>3.4350646224686523</v>
      </c>
      <c r="H290" s="1">
        <f t="shared" si="116"/>
        <v>3.4350646224686523</v>
      </c>
      <c r="I290" s="1">
        <f t="shared" si="116"/>
        <v>3.4350646224686523</v>
      </c>
      <c r="J290" s="1">
        <f t="shared" si="116"/>
        <v>3.4350646224686523</v>
      </c>
      <c r="K290" s="1">
        <f t="shared" si="116"/>
        <v>3.4350646224686523</v>
      </c>
      <c r="L290" s="1">
        <f t="shared" si="116"/>
        <v>3.4350646224686523</v>
      </c>
      <c r="M290" s="1">
        <f t="shared" si="116"/>
        <v>3.4350646224686523</v>
      </c>
      <c r="N290" s="1">
        <f t="shared" si="116"/>
        <v>3.4350646224686523</v>
      </c>
      <c r="O290" s="1">
        <f t="shared" si="116"/>
        <v>3.4350646224686523</v>
      </c>
      <c r="P290" s="1">
        <f t="shared" si="116"/>
        <v>3.4350646224686523</v>
      </c>
      <c r="Q290" s="1">
        <f t="shared" si="116"/>
        <v>3.4350646224686523</v>
      </c>
      <c r="R290" s="1">
        <f t="shared" si="116"/>
        <v>3.4350646224686523</v>
      </c>
      <c r="S290" s="1">
        <f t="shared" si="116"/>
        <v>3.4350646224686523</v>
      </c>
      <c r="T290" s="1">
        <f t="shared" si="116"/>
        <v>3.4350646224686523</v>
      </c>
      <c r="U290" s="1">
        <f t="shared" si="116"/>
        <v>3.4350646224686523</v>
      </c>
      <c r="V290" s="1">
        <f t="shared" si="116"/>
        <v>3.4350646224686523</v>
      </c>
      <c r="W290" s="1">
        <f t="shared" si="116"/>
        <v>3.4350646224686523</v>
      </c>
      <c r="X290" s="1">
        <f t="shared" si="116"/>
        <v>3.4350646224686523</v>
      </c>
      <c r="Y290" s="1">
        <f t="shared" si="116"/>
        <v>3.4350646224686523</v>
      </c>
      <c r="Z290" s="1">
        <f t="shared" si="116"/>
        <v>3.4350646224686523</v>
      </c>
      <c r="AA290" s="1">
        <f t="shared" si="116"/>
        <v>3.4350646224686523</v>
      </c>
      <c r="AB290" s="1">
        <f t="shared" si="116"/>
        <v>3.4350646224686523</v>
      </c>
      <c r="AC290" s="1">
        <f t="shared" si="116"/>
        <v>3.4350646224686523</v>
      </c>
      <c r="AD290" s="1">
        <f t="shared" si="116"/>
        <v>3.4350646224686523</v>
      </c>
      <c r="AE290" s="1">
        <f t="shared" si="116"/>
        <v>3.4350646224686523</v>
      </c>
      <c r="AF290" s="1">
        <f t="shared" si="116"/>
        <v>3.4350646224686523</v>
      </c>
      <c r="AG290" s="1">
        <f t="shared" si="116"/>
        <v>3.4350646224686523</v>
      </c>
      <c r="AH290" s="1">
        <f t="shared" si="116"/>
        <v>3.4350646224686523</v>
      </c>
      <c r="AI290" s="1">
        <f t="shared" si="116"/>
        <v>3.4350646224686523</v>
      </c>
      <c r="AJ290" s="1">
        <f t="shared" si="116"/>
        <v>3.4350646224686523</v>
      </c>
      <c r="AK290" s="1">
        <f t="shared" si="116"/>
        <v>3.4350646224686523</v>
      </c>
      <c r="AL290" s="1">
        <f t="shared" si="116"/>
        <v>3.4350646224686523</v>
      </c>
      <c r="AM290" s="1">
        <f t="shared" si="116"/>
        <v>3.4350646224686523</v>
      </c>
      <c r="AN290" s="1">
        <f t="shared" si="116"/>
        <v>3.4350646224686523</v>
      </c>
      <c r="AO290" s="1">
        <f t="shared" si="116"/>
        <v>3.4350646224686523</v>
      </c>
      <c r="AP290" s="1">
        <f t="shared" si="116"/>
        <v>3.4350646224686523</v>
      </c>
      <c r="AQ290" s="1">
        <f t="shared" si="116"/>
        <v>3.4350646224686523</v>
      </c>
      <c r="AR290" s="1">
        <f t="shared" si="116"/>
        <v>3.4350646224686523</v>
      </c>
      <c r="AS290" s="1">
        <f t="shared" si="116"/>
        <v>3.4350646224686523</v>
      </c>
      <c r="AT290" s="1">
        <f t="shared" si="116"/>
        <v>3.4350646224686523</v>
      </c>
      <c r="AU290" s="1">
        <f t="shared" si="116"/>
        <v>3.4350646224686523</v>
      </c>
      <c r="AV290" s="1">
        <f t="shared" si="116"/>
        <v>3.4350646224686523</v>
      </c>
      <c r="AW290" s="1">
        <f t="shared" si="116"/>
        <v>3.4350646224686523</v>
      </c>
    </row>
    <row r="291" spans="1:49">
      <c r="A291" s="21" t="s">
        <v>258</v>
      </c>
      <c r="B291" s="24">
        <f t="shared" ref="B291:AW291" si="117">B290</f>
        <v>3.4350646224686523</v>
      </c>
      <c r="C291" s="1">
        <f t="shared" si="117"/>
        <v>3.4350646224686523</v>
      </c>
      <c r="D291" s="1">
        <f t="shared" si="117"/>
        <v>3.4350646224686523</v>
      </c>
      <c r="E291" s="1">
        <f t="shared" si="117"/>
        <v>3.4350646224686523</v>
      </c>
      <c r="F291" s="1">
        <f t="shared" si="117"/>
        <v>3.4350646224686523</v>
      </c>
      <c r="G291" s="1">
        <f t="shared" si="117"/>
        <v>3.4350646224686523</v>
      </c>
      <c r="H291" s="1">
        <f t="shared" si="117"/>
        <v>3.4350646224686523</v>
      </c>
      <c r="I291" s="1">
        <f t="shared" si="117"/>
        <v>3.4350646224686523</v>
      </c>
      <c r="J291" s="1">
        <f t="shared" si="117"/>
        <v>3.4350646224686523</v>
      </c>
      <c r="K291" s="1">
        <f t="shared" si="117"/>
        <v>3.4350646224686523</v>
      </c>
      <c r="L291" s="1">
        <f t="shared" si="117"/>
        <v>3.4350646224686523</v>
      </c>
      <c r="M291" s="1">
        <f t="shared" si="117"/>
        <v>3.4350646224686523</v>
      </c>
      <c r="N291" s="1">
        <f t="shared" si="117"/>
        <v>3.4350646224686523</v>
      </c>
      <c r="O291" s="1">
        <f t="shared" si="117"/>
        <v>3.4350646224686523</v>
      </c>
      <c r="P291" s="1">
        <f t="shared" si="117"/>
        <v>3.4350646224686523</v>
      </c>
      <c r="Q291" s="1">
        <f t="shared" si="117"/>
        <v>3.4350646224686523</v>
      </c>
      <c r="R291" s="1">
        <f t="shared" si="117"/>
        <v>3.4350646224686523</v>
      </c>
      <c r="S291" s="1">
        <f t="shared" si="117"/>
        <v>3.4350646224686523</v>
      </c>
      <c r="T291" s="1">
        <f t="shared" si="117"/>
        <v>3.4350646224686523</v>
      </c>
      <c r="U291" s="1">
        <f t="shared" si="117"/>
        <v>3.4350646224686523</v>
      </c>
      <c r="V291" s="1">
        <f t="shared" si="117"/>
        <v>3.4350646224686523</v>
      </c>
      <c r="W291" s="1">
        <f t="shared" si="117"/>
        <v>3.4350646224686523</v>
      </c>
      <c r="X291" s="1">
        <f t="shared" si="117"/>
        <v>3.4350646224686523</v>
      </c>
      <c r="Y291" s="1">
        <f t="shared" si="117"/>
        <v>3.4350646224686523</v>
      </c>
      <c r="Z291" s="1">
        <f t="shared" si="117"/>
        <v>3.4350646224686523</v>
      </c>
      <c r="AA291" s="1">
        <f t="shared" si="117"/>
        <v>3.4350646224686523</v>
      </c>
      <c r="AB291" s="1">
        <f t="shared" si="117"/>
        <v>3.4350646224686523</v>
      </c>
      <c r="AC291" s="1">
        <f t="shared" si="117"/>
        <v>3.4350646224686523</v>
      </c>
      <c r="AD291" s="1">
        <f t="shared" si="117"/>
        <v>3.4350646224686523</v>
      </c>
      <c r="AE291" s="1">
        <f t="shared" si="117"/>
        <v>3.4350646224686523</v>
      </c>
      <c r="AF291" s="1">
        <f t="shared" si="117"/>
        <v>3.4350646224686523</v>
      </c>
      <c r="AG291" s="1">
        <f t="shared" si="117"/>
        <v>3.4350646224686523</v>
      </c>
      <c r="AH291" s="1">
        <f t="shared" si="117"/>
        <v>3.4350646224686523</v>
      </c>
      <c r="AI291" s="1">
        <f t="shared" si="117"/>
        <v>3.4350646224686523</v>
      </c>
      <c r="AJ291" s="1">
        <f t="shared" si="117"/>
        <v>3.4350646224686523</v>
      </c>
      <c r="AK291" s="1">
        <f t="shared" si="117"/>
        <v>3.4350646224686523</v>
      </c>
      <c r="AL291" s="1">
        <f t="shared" si="117"/>
        <v>3.4350646224686523</v>
      </c>
      <c r="AM291" s="1">
        <f t="shared" si="117"/>
        <v>3.4350646224686523</v>
      </c>
      <c r="AN291" s="1">
        <f t="shared" si="117"/>
        <v>3.4350646224686523</v>
      </c>
      <c r="AO291" s="1">
        <f t="shared" si="117"/>
        <v>3.4350646224686523</v>
      </c>
      <c r="AP291" s="1">
        <f t="shared" si="117"/>
        <v>3.4350646224686523</v>
      </c>
      <c r="AQ291" s="1">
        <f t="shared" si="117"/>
        <v>3.4350646224686523</v>
      </c>
      <c r="AR291" s="1">
        <f t="shared" si="117"/>
        <v>3.4350646224686523</v>
      </c>
      <c r="AS291" s="1">
        <f t="shared" si="117"/>
        <v>3.4350646224686523</v>
      </c>
      <c r="AT291" s="1">
        <f t="shared" si="117"/>
        <v>3.4350646224686523</v>
      </c>
      <c r="AU291" s="1">
        <f t="shared" si="117"/>
        <v>3.4350646224686523</v>
      </c>
      <c r="AV291" s="1">
        <f t="shared" si="117"/>
        <v>3.4350646224686523</v>
      </c>
      <c r="AW291" s="1">
        <f t="shared" si="117"/>
        <v>3.4350646224686523</v>
      </c>
    </row>
    <row r="292" spans="1:49">
      <c r="A292" s="21" t="s">
        <v>253</v>
      </c>
      <c r="B292" s="24">
        <f t="shared" ref="B292:AW292" si="118">1/(1-B284)+B286/(1-B280-B283)</f>
        <v>1.6</v>
      </c>
      <c r="C292" s="1">
        <f t="shared" si="118"/>
        <v>2.4235294117647062</v>
      </c>
      <c r="D292" s="1">
        <f t="shared" si="118"/>
        <v>2.9620689655172416</v>
      </c>
      <c r="E292" s="1">
        <f t="shared" si="118"/>
        <v>3.6277999609802025</v>
      </c>
      <c r="F292" s="1">
        <f t="shared" si="118"/>
        <v>4.2618282789951065</v>
      </c>
      <c r="G292" s="1">
        <f t="shared" si="118"/>
        <v>4.4947368421052634</v>
      </c>
      <c r="H292" s="1">
        <f t="shared" si="118"/>
        <v>3.2380789022298462</v>
      </c>
      <c r="I292" s="1">
        <f t="shared" si="118"/>
        <v>5.7532763532763536</v>
      </c>
      <c r="J292" s="1">
        <f t="shared" si="118"/>
        <v>1.6</v>
      </c>
      <c r="K292" s="1">
        <f t="shared" si="118"/>
        <v>2.4235294117647062</v>
      </c>
      <c r="L292" s="1">
        <f t="shared" si="118"/>
        <v>2.9620689655172416</v>
      </c>
      <c r="M292" s="1">
        <f t="shared" si="118"/>
        <v>3.6277999609802025</v>
      </c>
      <c r="N292" s="1">
        <f t="shared" si="118"/>
        <v>4.2618282789951065</v>
      </c>
      <c r="O292" s="1">
        <f t="shared" si="118"/>
        <v>4.4947368421052634</v>
      </c>
      <c r="P292" s="1">
        <f t="shared" si="118"/>
        <v>3.2380789022298462</v>
      </c>
      <c r="Q292" s="1">
        <f t="shared" si="118"/>
        <v>5.7532763532763536</v>
      </c>
      <c r="R292" s="1">
        <f t="shared" si="118"/>
        <v>1.6</v>
      </c>
      <c r="S292" s="1">
        <f t="shared" si="118"/>
        <v>2.4235294117647062</v>
      </c>
      <c r="T292" s="1">
        <f t="shared" si="118"/>
        <v>2.9620689655172416</v>
      </c>
      <c r="U292" s="1">
        <f t="shared" si="118"/>
        <v>3.6277999609802025</v>
      </c>
      <c r="V292" s="1">
        <f t="shared" si="118"/>
        <v>4.2618282789951065</v>
      </c>
      <c r="W292" s="1">
        <f t="shared" si="118"/>
        <v>4.4947368421052634</v>
      </c>
      <c r="X292" s="1">
        <f t="shared" si="118"/>
        <v>3.2380789022298462</v>
      </c>
      <c r="Y292" s="1">
        <f t="shared" si="118"/>
        <v>5.7532763532763536</v>
      </c>
      <c r="Z292" s="1">
        <f t="shared" si="118"/>
        <v>1.6</v>
      </c>
      <c r="AA292" s="1">
        <f t="shared" si="118"/>
        <v>2.4235294117647062</v>
      </c>
      <c r="AB292" s="1">
        <f t="shared" si="118"/>
        <v>2.9620689655172416</v>
      </c>
      <c r="AC292" s="1">
        <f t="shared" si="118"/>
        <v>3.6277999609802025</v>
      </c>
      <c r="AD292" s="1">
        <f t="shared" si="118"/>
        <v>4.2618282789951065</v>
      </c>
      <c r="AE292" s="1">
        <f t="shared" si="118"/>
        <v>4.4947368421052634</v>
      </c>
      <c r="AF292" s="1">
        <f t="shared" si="118"/>
        <v>3.2380789022298462</v>
      </c>
      <c r="AG292" s="1">
        <f t="shared" si="118"/>
        <v>5.7532763532763536</v>
      </c>
      <c r="AH292" s="1">
        <f t="shared" si="118"/>
        <v>1.6</v>
      </c>
      <c r="AI292" s="1">
        <f t="shared" si="118"/>
        <v>2.4235294117647062</v>
      </c>
      <c r="AJ292" s="1">
        <f t="shared" si="118"/>
        <v>2.9620689655172416</v>
      </c>
      <c r="AK292" s="1">
        <f t="shared" si="118"/>
        <v>3.6277999609802025</v>
      </c>
      <c r="AL292" s="1">
        <f t="shared" si="118"/>
        <v>4.2618282789951065</v>
      </c>
      <c r="AM292" s="1">
        <f t="shared" si="118"/>
        <v>4.4947368421052634</v>
      </c>
      <c r="AN292" s="1">
        <f t="shared" si="118"/>
        <v>3.2380789022298462</v>
      </c>
      <c r="AO292" s="1">
        <f t="shared" si="118"/>
        <v>5.7532763532763536</v>
      </c>
      <c r="AP292" s="1">
        <f t="shared" si="118"/>
        <v>1.6</v>
      </c>
      <c r="AQ292" s="1">
        <f t="shared" si="118"/>
        <v>2.4235294117647062</v>
      </c>
      <c r="AR292" s="1">
        <f t="shared" si="118"/>
        <v>2.9620689655172416</v>
      </c>
      <c r="AS292" s="1">
        <f t="shared" si="118"/>
        <v>3.6277999609802025</v>
      </c>
      <c r="AT292" s="1">
        <f t="shared" si="118"/>
        <v>4.2618282789951065</v>
      </c>
      <c r="AU292" s="1">
        <f t="shared" si="118"/>
        <v>4.4947368421052634</v>
      </c>
      <c r="AV292" s="1">
        <f t="shared" si="118"/>
        <v>3.2380789022298462</v>
      </c>
      <c r="AW292" s="1">
        <f t="shared" si="118"/>
        <v>5.7532763532763536</v>
      </c>
    </row>
    <row r="293" spans="1:49">
      <c r="A293" s="21" t="s">
        <v>11</v>
      </c>
      <c r="B293" s="24">
        <f t="shared" ref="B293:AW293" si="119">((1+$B$3)*(1+$B$4))-1</f>
        <v>5.0599999999999978E-2</v>
      </c>
      <c r="C293" s="1">
        <f t="shared" si="119"/>
        <v>5.0599999999999978E-2</v>
      </c>
      <c r="D293" s="1">
        <f t="shared" si="119"/>
        <v>5.0599999999999978E-2</v>
      </c>
      <c r="E293" s="1">
        <f t="shared" si="119"/>
        <v>5.0599999999999978E-2</v>
      </c>
      <c r="F293" s="1">
        <f t="shared" si="119"/>
        <v>5.0599999999999978E-2</v>
      </c>
      <c r="G293" s="1">
        <f t="shared" si="119"/>
        <v>5.0599999999999978E-2</v>
      </c>
      <c r="H293" s="1">
        <f t="shared" si="119"/>
        <v>5.0599999999999978E-2</v>
      </c>
      <c r="I293" s="1">
        <f t="shared" si="119"/>
        <v>5.0599999999999978E-2</v>
      </c>
      <c r="J293" s="1">
        <f t="shared" si="119"/>
        <v>5.0599999999999978E-2</v>
      </c>
      <c r="K293" s="1">
        <f t="shared" si="119"/>
        <v>5.0599999999999978E-2</v>
      </c>
      <c r="L293" s="1">
        <f t="shared" si="119"/>
        <v>5.0599999999999978E-2</v>
      </c>
      <c r="M293" s="1">
        <f t="shared" si="119"/>
        <v>5.0599999999999978E-2</v>
      </c>
      <c r="N293" s="1">
        <f t="shared" si="119"/>
        <v>5.0599999999999978E-2</v>
      </c>
      <c r="O293" s="1">
        <f t="shared" si="119"/>
        <v>5.0599999999999978E-2</v>
      </c>
      <c r="P293" s="1">
        <f t="shared" si="119"/>
        <v>5.0599999999999978E-2</v>
      </c>
      <c r="Q293" s="1">
        <f t="shared" si="119"/>
        <v>5.0599999999999978E-2</v>
      </c>
      <c r="R293" s="1">
        <f t="shared" si="119"/>
        <v>5.0599999999999978E-2</v>
      </c>
      <c r="S293" s="1">
        <f t="shared" si="119"/>
        <v>5.0599999999999978E-2</v>
      </c>
      <c r="T293" s="1">
        <f t="shared" si="119"/>
        <v>5.0599999999999978E-2</v>
      </c>
      <c r="U293" s="1">
        <f t="shared" si="119"/>
        <v>5.0599999999999978E-2</v>
      </c>
      <c r="V293" s="1">
        <f t="shared" si="119"/>
        <v>5.0599999999999978E-2</v>
      </c>
      <c r="W293" s="1">
        <f t="shared" si="119"/>
        <v>5.0599999999999978E-2</v>
      </c>
      <c r="X293" s="1">
        <f t="shared" si="119"/>
        <v>5.0599999999999978E-2</v>
      </c>
      <c r="Y293" s="1">
        <f t="shared" si="119"/>
        <v>5.0599999999999978E-2</v>
      </c>
      <c r="Z293" s="1">
        <f t="shared" si="119"/>
        <v>5.0599999999999978E-2</v>
      </c>
      <c r="AA293" s="1">
        <f t="shared" si="119"/>
        <v>5.0599999999999978E-2</v>
      </c>
      <c r="AB293" s="1">
        <f t="shared" si="119"/>
        <v>5.0599999999999978E-2</v>
      </c>
      <c r="AC293" s="1">
        <f t="shared" si="119"/>
        <v>5.0599999999999978E-2</v>
      </c>
      <c r="AD293" s="1">
        <f t="shared" si="119"/>
        <v>5.0599999999999978E-2</v>
      </c>
      <c r="AE293" s="1">
        <f t="shared" si="119"/>
        <v>5.0599999999999978E-2</v>
      </c>
      <c r="AF293" s="1">
        <f t="shared" si="119"/>
        <v>5.0599999999999978E-2</v>
      </c>
      <c r="AG293" s="1">
        <f t="shared" si="119"/>
        <v>5.0599999999999978E-2</v>
      </c>
      <c r="AH293" s="1">
        <f t="shared" si="119"/>
        <v>5.0599999999999978E-2</v>
      </c>
      <c r="AI293" s="1">
        <f t="shared" si="119"/>
        <v>5.0599999999999978E-2</v>
      </c>
      <c r="AJ293" s="1">
        <f t="shared" si="119"/>
        <v>5.0599999999999978E-2</v>
      </c>
      <c r="AK293" s="1">
        <f t="shared" si="119"/>
        <v>5.0599999999999978E-2</v>
      </c>
      <c r="AL293" s="1">
        <f t="shared" si="119"/>
        <v>5.0599999999999978E-2</v>
      </c>
      <c r="AM293" s="1">
        <f t="shared" si="119"/>
        <v>5.0599999999999978E-2</v>
      </c>
      <c r="AN293" s="1">
        <f t="shared" si="119"/>
        <v>5.0599999999999978E-2</v>
      </c>
      <c r="AO293" s="1">
        <f t="shared" si="119"/>
        <v>5.0599999999999978E-2</v>
      </c>
      <c r="AP293" s="1">
        <f t="shared" si="119"/>
        <v>5.0599999999999978E-2</v>
      </c>
      <c r="AQ293" s="1">
        <f t="shared" si="119"/>
        <v>5.0599999999999978E-2</v>
      </c>
      <c r="AR293" s="1">
        <f t="shared" si="119"/>
        <v>5.0599999999999978E-2</v>
      </c>
      <c r="AS293" s="1">
        <f t="shared" si="119"/>
        <v>5.0599999999999978E-2</v>
      </c>
      <c r="AT293" s="1">
        <f t="shared" si="119"/>
        <v>5.0599999999999978E-2</v>
      </c>
      <c r="AU293" s="1">
        <f t="shared" si="119"/>
        <v>5.0599999999999978E-2</v>
      </c>
      <c r="AV293" s="1">
        <f t="shared" si="119"/>
        <v>5.0599999999999978E-2</v>
      </c>
      <c r="AW293" s="1">
        <f t="shared" si="119"/>
        <v>5.0599999999999978E-2</v>
      </c>
    </row>
    <row r="294" spans="1:49">
      <c r="A294" s="21" t="s">
        <v>255</v>
      </c>
      <c r="B294" s="24">
        <f t="shared" ref="B294:AW294" si="120">B292*((1+B293)^(B287))</f>
        <v>5.4961033959498442</v>
      </c>
      <c r="C294" s="1">
        <f t="shared" si="120"/>
        <v>8.324980143865206</v>
      </c>
      <c r="D294" s="1">
        <f t="shared" si="120"/>
        <v>10.174898312760595</v>
      </c>
      <c r="E294" s="1">
        <f t="shared" si="120"/>
        <v>12.46172730335625</v>
      </c>
      <c r="F294" s="1">
        <f t="shared" si="120"/>
        <v>14.639655548212552</v>
      </c>
      <c r="G294" s="1">
        <f t="shared" si="120"/>
        <v>15.439711513622258</v>
      </c>
      <c r="H294" s="1">
        <f t="shared" si="120"/>
        <v>11.123010281811874</v>
      </c>
      <c r="I294" s="1">
        <f t="shared" si="120"/>
        <v>19.762876064425061</v>
      </c>
      <c r="J294" s="1">
        <f t="shared" si="120"/>
        <v>5.4961033959498442</v>
      </c>
      <c r="K294" s="1">
        <f t="shared" si="120"/>
        <v>8.324980143865206</v>
      </c>
      <c r="L294" s="1">
        <f t="shared" si="120"/>
        <v>10.174898312760595</v>
      </c>
      <c r="M294" s="1">
        <f t="shared" si="120"/>
        <v>12.46172730335625</v>
      </c>
      <c r="N294" s="1">
        <f t="shared" si="120"/>
        <v>14.639655548212552</v>
      </c>
      <c r="O294" s="1">
        <f t="shared" si="120"/>
        <v>15.439711513622258</v>
      </c>
      <c r="P294" s="1">
        <f t="shared" si="120"/>
        <v>11.123010281811874</v>
      </c>
      <c r="Q294" s="1">
        <f t="shared" si="120"/>
        <v>19.762876064425061</v>
      </c>
      <c r="R294" s="1">
        <f t="shared" si="120"/>
        <v>5.4961033959498442</v>
      </c>
      <c r="S294" s="1">
        <f t="shared" si="120"/>
        <v>8.324980143865206</v>
      </c>
      <c r="T294" s="1">
        <f t="shared" si="120"/>
        <v>10.174898312760595</v>
      </c>
      <c r="U294" s="1">
        <f t="shared" si="120"/>
        <v>12.46172730335625</v>
      </c>
      <c r="V294" s="1">
        <f t="shared" si="120"/>
        <v>14.639655548212552</v>
      </c>
      <c r="W294" s="1">
        <f t="shared" si="120"/>
        <v>15.439711513622258</v>
      </c>
      <c r="X294" s="1">
        <f t="shared" si="120"/>
        <v>11.123010281811874</v>
      </c>
      <c r="Y294" s="1">
        <f t="shared" si="120"/>
        <v>19.762876064425061</v>
      </c>
      <c r="Z294" s="1">
        <f t="shared" si="120"/>
        <v>5.4961033959498442</v>
      </c>
      <c r="AA294" s="1">
        <f t="shared" si="120"/>
        <v>8.324980143865206</v>
      </c>
      <c r="AB294" s="1">
        <f t="shared" si="120"/>
        <v>10.174898312760595</v>
      </c>
      <c r="AC294" s="1">
        <f t="shared" si="120"/>
        <v>12.46172730335625</v>
      </c>
      <c r="AD294" s="1">
        <f t="shared" si="120"/>
        <v>14.639655548212552</v>
      </c>
      <c r="AE294" s="1">
        <f t="shared" si="120"/>
        <v>15.439711513622258</v>
      </c>
      <c r="AF294" s="1">
        <f t="shared" si="120"/>
        <v>11.123010281811874</v>
      </c>
      <c r="AG294" s="1">
        <f t="shared" si="120"/>
        <v>19.762876064425061</v>
      </c>
      <c r="AH294" s="1">
        <f t="shared" si="120"/>
        <v>5.4961033959498442</v>
      </c>
      <c r="AI294" s="1">
        <f t="shared" si="120"/>
        <v>8.324980143865206</v>
      </c>
      <c r="AJ294" s="1">
        <f t="shared" si="120"/>
        <v>10.174898312760595</v>
      </c>
      <c r="AK294" s="1">
        <f t="shared" si="120"/>
        <v>12.46172730335625</v>
      </c>
      <c r="AL294" s="1">
        <f t="shared" si="120"/>
        <v>14.639655548212552</v>
      </c>
      <c r="AM294" s="1">
        <f t="shared" si="120"/>
        <v>15.439711513622258</v>
      </c>
      <c r="AN294" s="1">
        <f t="shared" si="120"/>
        <v>11.123010281811874</v>
      </c>
      <c r="AO294" s="1">
        <f t="shared" si="120"/>
        <v>19.762876064425061</v>
      </c>
      <c r="AP294" s="1">
        <f t="shared" si="120"/>
        <v>5.4961033959498442</v>
      </c>
      <c r="AQ294" s="1">
        <f t="shared" si="120"/>
        <v>8.324980143865206</v>
      </c>
      <c r="AR294" s="1">
        <f t="shared" si="120"/>
        <v>10.174898312760595</v>
      </c>
      <c r="AS294" s="1">
        <f t="shared" si="120"/>
        <v>12.46172730335625</v>
      </c>
      <c r="AT294" s="1">
        <f t="shared" si="120"/>
        <v>14.639655548212552</v>
      </c>
      <c r="AU294" s="1">
        <f t="shared" si="120"/>
        <v>15.439711513622258</v>
      </c>
      <c r="AV294" s="1">
        <f t="shared" si="120"/>
        <v>11.123010281811874</v>
      </c>
      <c r="AW294" s="1">
        <f t="shared" si="120"/>
        <v>19.762876064425061</v>
      </c>
    </row>
    <row r="295" spans="1:49">
      <c r="A295" s="21" t="s">
        <v>259</v>
      </c>
      <c r="B295" s="24">
        <f t="shared" ref="B295:AW295" si="121">B294*(1-B285*(1-$B$12))</f>
        <v>5.4961033959498442</v>
      </c>
      <c r="C295" s="1">
        <f t="shared" si="121"/>
        <v>8.324980143865206</v>
      </c>
      <c r="D295" s="1">
        <f t="shared" si="121"/>
        <v>10.174898312760595</v>
      </c>
      <c r="E295" s="1">
        <f t="shared" si="121"/>
        <v>12.46172730335625</v>
      </c>
      <c r="F295" s="1">
        <f t="shared" si="121"/>
        <v>14.639655548212552</v>
      </c>
      <c r="G295" s="1">
        <f t="shared" si="121"/>
        <v>15.439711513622258</v>
      </c>
      <c r="H295" s="1">
        <f t="shared" si="121"/>
        <v>11.123010281811874</v>
      </c>
      <c r="I295" s="1">
        <f t="shared" si="121"/>
        <v>19.762876064425061</v>
      </c>
      <c r="J295" s="1">
        <f t="shared" si="121"/>
        <v>4.6716878865573674</v>
      </c>
      <c r="K295" s="1">
        <f t="shared" si="121"/>
        <v>7.0762331222854247</v>
      </c>
      <c r="L295" s="1">
        <f t="shared" si="121"/>
        <v>8.6486635658465048</v>
      </c>
      <c r="M295" s="1">
        <f t="shared" si="121"/>
        <v>10.592468207852813</v>
      </c>
      <c r="N295" s="1">
        <f t="shared" si="121"/>
        <v>12.44370721598067</v>
      </c>
      <c r="O295" s="1">
        <f t="shared" si="121"/>
        <v>13.123754786578919</v>
      </c>
      <c r="P295" s="1">
        <f t="shared" si="121"/>
        <v>9.4545587395400936</v>
      </c>
      <c r="Q295" s="1">
        <f t="shared" si="121"/>
        <v>16.798444654761301</v>
      </c>
      <c r="R295" s="1">
        <f t="shared" si="121"/>
        <v>3.8472723771648907</v>
      </c>
      <c r="S295" s="1">
        <f t="shared" si="121"/>
        <v>5.8274861007056442</v>
      </c>
      <c r="T295" s="1">
        <f t="shared" si="121"/>
        <v>7.1224288189324163</v>
      </c>
      <c r="U295" s="1">
        <f t="shared" si="121"/>
        <v>8.7232091123493749</v>
      </c>
      <c r="V295" s="1">
        <f t="shared" si="121"/>
        <v>10.247758883748785</v>
      </c>
      <c r="W295" s="1">
        <f t="shared" si="121"/>
        <v>10.80779805953558</v>
      </c>
      <c r="X295" s="1">
        <f t="shared" si="121"/>
        <v>7.7861071972683114</v>
      </c>
      <c r="Y295" s="1">
        <f t="shared" si="121"/>
        <v>13.834013245097543</v>
      </c>
      <c r="Z295" s="1">
        <f t="shared" si="121"/>
        <v>3.0228568677724144</v>
      </c>
      <c r="AA295" s="1">
        <f t="shared" si="121"/>
        <v>4.5787390791258638</v>
      </c>
      <c r="AB295" s="1">
        <f t="shared" si="121"/>
        <v>5.5961940720183279</v>
      </c>
      <c r="AC295" s="1">
        <f t="shared" si="121"/>
        <v>6.8539500168459382</v>
      </c>
      <c r="AD295" s="1">
        <f t="shared" si="121"/>
        <v>8.0518105515169047</v>
      </c>
      <c r="AE295" s="1">
        <f t="shared" si="121"/>
        <v>8.4918413324922426</v>
      </c>
      <c r="AF295" s="1">
        <f t="shared" si="121"/>
        <v>6.1176556549965309</v>
      </c>
      <c r="AG295" s="1">
        <f t="shared" si="121"/>
        <v>10.869581835433785</v>
      </c>
      <c r="AH295" s="1">
        <f t="shared" si="121"/>
        <v>3.6411684998167715</v>
      </c>
      <c r="AI295" s="1">
        <f t="shared" si="121"/>
        <v>5.5152993453106989</v>
      </c>
      <c r="AJ295" s="1">
        <f t="shared" si="121"/>
        <v>6.7408701322038942</v>
      </c>
      <c r="AK295" s="1">
        <f t="shared" si="121"/>
        <v>8.2558943384735155</v>
      </c>
      <c r="AL295" s="1">
        <f t="shared" si="121"/>
        <v>9.6987718006908157</v>
      </c>
      <c r="AM295" s="1">
        <f t="shared" si="121"/>
        <v>10.228808877774746</v>
      </c>
      <c r="AN295" s="1">
        <f t="shared" si="121"/>
        <v>7.3689943117003667</v>
      </c>
      <c r="AO295" s="1">
        <f t="shared" si="121"/>
        <v>13.092905392681603</v>
      </c>
      <c r="AP295" s="1">
        <f t="shared" si="121"/>
        <v>3.8472723771648907</v>
      </c>
      <c r="AQ295" s="1">
        <f t="shared" si="121"/>
        <v>5.8274861007056442</v>
      </c>
      <c r="AR295" s="1">
        <f t="shared" si="121"/>
        <v>7.1224288189324163</v>
      </c>
      <c r="AS295" s="1">
        <f t="shared" si="121"/>
        <v>8.7232091123493749</v>
      </c>
      <c r="AT295" s="1">
        <f t="shared" si="121"/>
        <v>10.247758883748785</v>
      </c>
      <c r="AU295" s="1">
        <f t="shared" si="121"/>
        <v>10.80779805953558</v>
      </c>
      <c r="AV295" s="1">
        <f t="shared" si="121"/>
        <v>7.7861071972683114</v>
      </c>
      <c r="AW295" s="1">
        <f t="shared" si="121"/>
        <v>13.834013245097543</v>
      </c>
    </row>
    <row r="296" spans="1:49">
      <c r="A296" s="21" t="s">
        <v>256</v>
      </c>
      <c r="B296" s="24">
        <f t="shared" ref="B296:AW296" si="122">B295/((1+$B$4)^B287)</f>
        <v>3.3500446874467409</v>
      </c>
      <c r="C296" s="1">
        <f t="shared" si="122"/>
        <v>5.0743323942207992</v>
      </c>
      <c r="D296" s="1">
        <f t="shared" si="122"/>
        <v>6.2019146261136857</v>
      </c>
      <c r="E296" s="1">
        <f t="shared" si="122"/>
        <v>7.5958074915007616</v>
      </c>
      <c r="F296" s="1">
        <f t="shared" si="122"/>
        <v>8.9233219905361505</v>
      </c>
      <c r="G296" s="1">
        <f t="shared" si="122"/>
        <v>9.4109807996036725</v>
      </c>
      <c r="H296" s="1">
        <f t="shared" si="122"/>
        <v>6.7798181399677935</v>
      </c>
      <c r="I296" s="1">
        <f t="shared" si="122"/>
        <v>12.046083051691502</v>
      </c>
      <c r="J296" s="1">
        <f t="shared" si="122"/>
        <v>2.8475379843297297</v>
      </c>
      <c r="K296" s="1">
        <f t="shared" si="122"/>
        <v>4.3131825350876785</v>
      </c>
      <c r="L296" s="1">
        <f t="shared" si="122"/>
        <v>5.2716274321966328</v>
      </c>
      <c r="M296" s="1">
        <f t="shared" si="122"/>
        <v>6.4564363677756473</v>
      </c>
      <c r="N296" s="1">
        <f t="shared" si="122"/>
        <v>7.5848236919557284</v>
      </c>
      <c r="O296" s="1">
        <f t="shared" si="122"/>
        <v>7.9993336796631214</v>
      </c>
      <c r="P296" s="1">
        <f t="shared" si="122"/>
        <v>5.7628454189726241</v>
      </c>
      <c r="Q296" s="1">
        <f t="shared" si="122"/>
        <v>10.239170593937777</v>
      </c>
      <c r="R296" s="1">
        <f t="shared" si="122"/>
        <v>2.3450312812127185</v>
      </c>
      <c r="S296" s="1">
        <f t="shared" si="122"/>
        <v>3.5520326759545595</v>
      </c>
      <c r="T296" s="1">
        <f t="shared" si="122"/>
        <v>4.3413402382795798</v>
      </c>
      <c r="U296" s="1">
        <f t="shared" si="122"/>
        <v>5.317065244050533</v>
      </c>
      <c r="V296" s="1">
        <f t="shared" si="122"/>
        <v>6.2463253933753053</v>
      </c>
      <c r="W296" s="1">
        <f t="shared" si="122"/>
        <v>6.5876865597225702</v>
      </c>
      <c r="X296" s="1">
        <f t="shared" si="122"/>
        <v>4.7458726979774548</v>
      </c>
      <c r="Y296" s="1">
        <f t="shared" si="122"/>
        <v>8.4322581361840516</v>
      </c>
      <c r="Z296" s="1">
        <f t="shared" si="122"/>
        <v>1.8425245780957074</v>
      </c>
      <c r="AA296" s="1">
        <f t="shared" si="122"/>
        <v>2.7908828168214397</v>
      </c>
      <c r="AB296" s="1">
        <f t="shared" si="122"/>
        <v>3.4110530443625278</v>
      </c>
      <c r="AC296" s="1">
        <f t="shared" si="122"/>
        <v>4.1776941203254196</v>
      </c>
      <c r="AD296" s="1">
        <f t="shared" si="122"/>
        <v>4.9078270947948841</v>
      </c>
      <c r="AE296" s="1">
        <f t="shared" si="122"/>
        <v>5.17603943978202</v>
      </c>
      <c r="AF296" s="1">
        <f t="shared" si="122"/>
        <v>3.7288999769822864</v>
      </c>
      <c r="AG296" s="1">
        <f t="shared" si="122"/>
        <v>6.6253456784303264</v>
      </c>
      <c r="AH296" s="1">
        <f t="shared" si="122"/>
        <v>2.2194046054334655</v>
      </c>
      <c r="AI296" s="1">
        <f t="shared" si="122"/>
        <v>3.3617452111712791</v>
      </c>
      <c r="AJ296" s="1">
        <f t="shared" si="122"/>
        <v>4.1087684398003166</v>
      </c>
      <c r="AK296" s="1">
        <f t="shared" si="122"/>
        <v>5.0322224631192549</v>
      </c>
      <c r="AL296" s="1">
        <f t="shared" si="122"/>
        <v>5.9117008187301998</v>
      </c>
      <c r="AM296" s="1">
        <f t="shared" si="122"/>
        <v>6.2347747797374327</v>
      </c>
      <c r="AN296" s="1">
        <f t="shared" si="122"/>
        <v>4.4916295177286631</v>
      </c>
      <c r="AO296" s="1">
        <f t="shared" si="122"/>
        <v>7.9805300217456203</v>
      </c>
      <c r="AP296" s="1">
        <f t="shared" si="122"/>
        <v>2.3450312812127185</v>
      </c>
      <c r="AQ296" s="1">
        <f t="shared" si="122"/>
        <v>3.5520326759545595</v>
      </c>
      <c r="AR296" s="1">
        <f t="shared" si="122"/>
        <v>4.3413402382795798</v>
      </c>
      <c r="AS296" s="1">
        <f t="shared" si="122"/>
        <v>5.317065244050533</v>
      </c>
      <c r="AT296" s="1">
        <f t="shared" si="122"/>
        <v>6.2463253933753053</v>
      </c>
      <c r="AU296" s="1">
        <f t="shared" si="122"/>
        <v>6.5876865597225702</v>
      </c>
      <c r="AV296" s="1">
        <f t="shared" si="122"/>
        <v>4.7458726979774548</v>
      </c>
      <c r="AW296" s="1">
        <f t="shared" si="122"/>
        <v>8.4322581361840516</v>
      </c>
    </row>
    <row r="297" spans="1:49">
      <c r="A297" s="21" t="s">
        <v>12</v>
      </c>
      <c r="B297" s="24">
        <f t="shared" ref="B297:AW297" si="123">B296^(1/B287)-1</f>
        <v>4.9547320012651719E-2</v>
      </c>
      <c r="C297" s="1">
        <f t="shared" si="123"/>
        <v>6.7124661065340652E-2</v>
      </c>
      <c r="D297" s="1">
        <f t="shared" si="123"/>
        <v>7.5724429151022399E-2</v>
      </c>
      <c r="E297" s="1">
        <f t="shared" si="123"/>
        <v>8.4483522974175385E-2</v>
      </c>
      <c r="F297" s="1">
        <f t="shared" si="123"/>
        <v>9.1493270815306227E-2</v>
      </c>
      <c r="G297" s="1">
        <f t="shared" si="123"/>
        <v>9.3818830121735086E-2</v>
      </c>
      <c r="H297" s="1">
        <f t="shared" si="123"/>
        <v>7.956481530972459E-2</v>
      </c>
      <c r="I297" s="1">
        <f t="shared" si="123"/>
        <v>0.104673241252905</v>
      </c>
      <c r="J297" s="1">
        <f t="shared" si="123"/>
        <v>4.2746596611936694E-2</v>
      </c>
      <c r="K297" s="1">
        <f t="shared" si="123"/>
        <v>6.0210042242913708E-2</v>
      </c>
      <c r="L297" s="1">
        <f t="shared" si="123"/>
        <v>6.8754086643778356E-2</v>
      </c>
      <c r="M297" s="1">
        <f t="shared" si="123"/>
        <v>7.7456424403439694E-2</v>
      </c>
      <c r="N297" s="1">
        <f t="shared" si="123"/>
        <v>8.4420751370954505E-2</v>
      </c>
      <c r="O297" s="1">
        <f t="shared" si="123"/>
        <v>8.6731241813604365E-2</v>
      </c>
      <c r="P297" s="1">
        <f t="shared" si="123"/>
        <v>7.256958835609173E-2</v>
      </c>
      <c r="Q297" s="1">
        <f t="shared" si="123"/>
        <v>9.7515319910357112E-2</v>
      </c>
      <c r="R297" s="1">
        <f t="shared" si="123"/>
        <v>3.4679740798263969E-2</v>
      </c>
      <c r="S297" s="1">
        <f t="shared" si="123"/>
        <v>5.200808639786958E-2</v>
      </c>
      <c r="T297" s="1">
        <f t="shared" si="123"/>
        <v>6.0486032693526814E-2</v>
      </c>
      <c r="U297" s="1">
        <f t="shared" si="123"/>
        <v>6.9121047765032584E-2</v>
      </c>
      <c r="V297" s="1">
        <f t="shared" si="123"/>
        <v>7.6031497576132923E-2</v>
      </c>
      <c r="W297" s="1">
        <f t="shared" si="123"/>
        <v>7.8324113692153086E-2</v>
      </c>
      <c r="X297" s="1">
        <f t="shared" si="123"/>
        <v>6.4272017069346266E-2</v>
      </c>
      <c r="Y297" s="1">
        <f t="shared" si="123"/>
        <v>8.9024764421823166E-2</v>
      </c>
      <c r="Z297" s="1">
        <f t="shared" si="123"/>
        <v>2.4746707461854811E-2</v>
      </c>
      <c r="AA297" s="1">
        <f t="shared" si="123"/>
        <v>4.1908699137904293E-2</v>
      </c>
      <c r="AB297" s="1">
        <f t="shared" si="123"/>
        <v>5.0305256265630094E-2</v>
      </c>
      <c r="AC297" s="1">
        <f t="shared" si="123"/>
        <v>5.8857374292587972E-2</v>
      </c>
      <c r="AD297" s="1">
        <f t="shared" si="123"/>
        <v>6.5701483065358834E-2</v>
      </c>
      <c r="AE297" s="1">
        <f t="shared" si="123"/>
        <v>6.7972089827750048E-2</v>
      </c>
      <c r="AF297" s="1">
        <f t="shared" si="123"/>
        <v>5.4054894796901509E-2</v>
      </c>
      <c r="AG297" s="1">
        <f t="shared" si="123"/>
        <v>7.8570013195292443E-2</v>
      </c>
      <c r="AH297" s="1">
        <f t="shared" si="123"/>
        <v>3.2403478888458626E-2</v>
      </c>
      <c r="AI297" s="1">
        <f t="shared" si="123"/>
        <v>4.9693702689121766E-2</v>
      </c>
      <c r="AJ297" s="1">
        <f t="shared" si="123"/>
        <v>5.815299777758387E-2</v>
      </c>
      <c r="AK297" s="1">
        <f t="shared" si="123"/>
        <v>6.6769016095676204E-2</v>
      </c>
      <c r="AL297" s="1">
        <f t="shared" si="123"/>
        <v>7.3664263141066222E-2</v>
      </c>
      <c r="AM297" s="1">
        <f t="shared" si="123"/>
        <v>7.5951835575903903E-2</v>
      </c>
      <c r="AN297" s="1">
        <f t="shared" si="123"/>
        <v>6.1930653110429112E-2</v>
      </c>
      <c r="AO297" s="1">
        <f t="shared" si="123"/>
        <v>8.6628945220631692E-2</v>
      </c>
      <c r="AP297" s="1">
        <f t="shared" si="123"/>
        <v>3.4679740798263969E-2</v>
      </c>
      <c r="AQ297" s="1">
        <f t="shared" si="123"/>
        <v>5.200808639786958E-2</v>
      </c>
      <c r="AR297" s="1">
        <f t="shared" si="123"/>
        <v>6.0486032693526814E-2</v>
      </c>
      <c r="AS297" s="1">
        <f t="shared" si="123"/>
        <v>6.9121047765032584E-2</v>
      </c>
      <c r="AT297" s="1">
        <f t="shared" si="123"/>
        <v>7.6031497576132923E-2</v>
      </c>
      <c r="AU297" s="1">
        <f t="shared" si="123"/>
        <v>7.8324113692153086E-2</v>
      </c>
      <c r="AV297" s="1">
        <f t="shared" si="123"/>
        <v>6.4272017069346266E-2</v>
      </c>
      <c r="AW297" s="1">
        <f t="shared" si="123"/>
        <v>8.9024764421823166E-2</v>
      </c>
    </row>
    <row r="298" spans="1:49">
      <c r="A298" s="21" t="s">
        <v>5</v>
      </c>
      <c r="B298" s="24">
        <f t="shared" ref="B298:AW298" si="124">$B$3-B297</f>
        <v>-1.954732001265172E-2</v>
      </c>
      <c r="C298" s="1">
        <f t="shared" si="124"/>
        <v>-3.7124661065340653E-2</v>
      </c>
      <c r="D298" s="1">
        <f t="shared" si="124"/>
        <v>-4.57244291510224E-2</v>
      </c>
      <c r="E298" s="1">
        <f t="shared" si="124"/>
        <v>-5.4483522974175386E-2</v>
      </c>
      <c r="F298" s="1">
        <f t="shared" si="124"/>
        <v>-6.1493270815306228E-2</v>
      </c>
      <c r="G298" s="1">
        <f t="shared" si="124"/>
        <v>-6.3818830121735087E-2</v>
      </c>
      <c r="H298" s="1">
        <f t="shared" si="124"/>
        <v>-4.9564815309724591E-2</v>
      </c>
      <c r="I298" s="1">
        <f t="shared" si="124"/>
        <v>-7.4673241252905004E-2</v>
      </c>
      <c r="J298" s="1">
        <f t="shared" si="124"/>
        <v>-1.2746596611936695E-2</v>
      </c>
      <c r="K298" s="1">
        <f t="shared" si="124"/>
        <v>-3.0210042242913709E-2</v>
      </c>
      <c r="L298" s="1">
        <f t="shared" si="124"/>
        <v>-3.8754086643778357E-2</v>
      </c>
      <c r="M298" s="1">
        <f t="shared" si="124"/>
        <v>-4.7456424403439695E-2</v>
      </c>
      <c r="N298" s="1">
        <f t="shared" si="124"/>
        <v>-5.4420751370954507E-2</v>
      </c>
      <c r="O298" s="1">
        <f t="shared" si="124"/>
        <v>-5.6731241813604366E-2</v>
      </c>
      <c r="P298" s="1">
        <f t="shared" si="124"/>
        <v>-4.2569588356091731E-2</v>
      </c>
      <c r="Q298" s="1">
        <f t="shared" si="124"/>
        <v>-6.7515319910357113E-2</v>
      </c>
      <c r="R298" s="1">
        <f t="shared" si="124"/>
        <v>-4.6797407982639705E-3</v>
      </c>
      <c r="S298" s="1">
        <f t="shared" si="124"/>
        <v>-2.2008086397869581E-2</v>
      </c>
      <c r="T298" s="1">
        <f t="shared" si="124"/>
        <v>-3.0486032693526816E-2</v>
      </c>
      <c r="U298" s="1">
        <f t="shared" si="124"/>
        <v>-3.9121047765032585E-2</v>
      </c>
      <c r="V298" s="1">
        <f t="shared" si="124"/>
        <v>-4.6031497576132924E-2</v>
      </c>
      <c r="W298" s="1">
        <f t="shared" si="124"/>
        <v>-4.8324113692153087E-2</v>
      </c>
      <c r="X298" s="1">
        <f t="shared" si="124"/>
        <v>-3.4272017069346267E-2</v>
      </c>
      <c r="Y298" s="1">
        <f t="shared" si="124"/>
        <v>-5.9024764421823167E-2</v>
      </c>
      <c r="Z298" s="1">
        <f t="shared" si="124"/>
        <v>5.2532925381451878E-3</v>
      </c>
      <c r="AA298" s="1">
        <f t="shared" si="124"/>
        <v>-1.1908699137904294E-2</v>
      </c>
      <c r="AB298" s="1">
        <f t="shared" si="124"/>
        <v>-2.0305256265630095E-2</v>
      </c>
      <c r="AC298" s="1">
        <f t="shared" si="124"/>
        <v>-2.8857374292587973E-2</v>
      </c>
      <c r="AD298" s="1">
        <f t="shared" si="124"/>
        <v>-3.5701483065358836E-2</v>
      </c>
      <c r="AE298" s="1">
        <f t="shared" si="124"/>
        <v>-3.797208982775005E-2</v>
      </c>
      <c r="AF298" s="1">
        <f t="shared" si="124"/>
        <v>-2.405489479690151E-2</v>
      </c>
      <c r="AG298" s="1">
        <f t="shared" si="124"/>
        <v>-4.8570013195292444E-2</v>
      </c>
      <c r="AH298" s="1">
        <f t="shared" si="124"/>
        <v>-2.4034788884586267E-3</v>
      </c>
      <c r="AI298" s="1">
        <f t="shared" si="124"/>
        <v>-1.9693702689121767E-2</v>
      </c>
      <c r="AJ298" s="1">
        <f t="shared" si="124"/>
        <v>-2.8152997777583871E-2</v>
      </c>
      <c r="AK298" s="1">
        <f t="shared" si="124"/>
        <v>-3.6769016095676205E-2</v>
      </c>
      <c r="AL298" s="1">
        <f t="shared" si="124"/>
        <v>-4.3664263141066223E-2</v>
      </c>
      <c r="AM298" s="1">
        <f t="shared" si="124"/>
        <v>-4.5951835575903904E-2</v>
      </c>
      <c r="AN298" s="1">
        <f t="shared" si="124"/>
        <v>-3.1930653110429114E-2</v>
      </c>
      <c r="AO298" s="1">
        <f t="shared" si="124"/>
        <v>-5.6628945220631693E-2</v>
      </c>
      <c r="AP298" s="1">
        <f t="shared" si="124"/>
        <v>-4.6797407982639705E-3</v>
      </c>
      <c r="AQ298" s="1">
        <f t="shared" si="124"/>
        <v>-2.2008086397869581E-2</v>
      </c>
      <c r="AR298" s="1">
        <f t="shared" si="124"/>
        <v>-3.0486032693526816E-2</v>
      </c>
      <c r="AS298" s="1">
        <f t="shared" si="124"/>
        <v>-3.9121047765032585E-2</v>
      </c>
      <c r="AT298" s="1">
        <f t="shared" si="124"/>
        <v>-4.6031497576132924E-2</v>
      </c>
      <c r="AU298" s="1">
        <f t="shared" si="124"/>
        <v>-4.8324113692153087E-2</v>
      </c>
      <c r="AV298" s="1">
        <f t="shared" si="124"/>
        <v>-3.4272017069346267E-2</v>
      </c>
      <c r="AW298" s="1">
        <f t="shared" si="124"/>
        <v>-5.9024764421823167E-2</v>
      </c>
    </row>
    <row r="299" spans="1:49" s="17" customFormat="1">
      <c r="A299" s="25" t="s">
        <v>6</v>
      </c>
      <c r="B299" s="26">
        <f t="shared" ref="B299:AW299" si="125">B298/$B$3</f>
        <v>-0.65157733375505733</v>
      </c>
      <c r="C299" s="16">
        <f t="shared" si="125"/>
        <v>-1.2374887021780219</v>
      </c>
      <c r="D299" s="16">
        <f t="shared" si="125"/>
        <v>-1.5241476383674133</v>
      </c>
      <c r="E299" s="16">
        <f t="shared" si="125"/>
        <v>-1.8161174324725129</v>
      </c>
      <c r="F299" s="16">
        <f t="shared" si="125"/>
        <v>-2.0497756938435412</v>
      </c>
      <c r="G299" s="16">
        <f t="shared" si="125"/>
        <v>-2.1272943373911697</v>
      </c>
      <c r="H299" s="16">
        <f t="shared" si="125"/>
        <v>-1.652160510324153</v>
      </c>
      <c r="I299" s="16">
        <f t="shared" si="125"/>
        <v>-2.4891080417635001</v>
      </c>
      <c r="J299" s="16">
        <f t="shared" si="125"/>
        <v>-0.42488655373122319</v>
      </c>
      <c r="K299" s="16">
        <f t="shared" si="125"/>
        <v>-1.0070014080971237</v>
      </c>
      <c r="L299" s="16">
        <f t="shared" si="125"/>
        <v>-1.2918028881259453</v>
      </c>
      <c r="M299" s="16">
        <f t="shared" si="125"/>
        <v>-1.5818808134479898</v>
      </c>
      <c r="N299" s="16">
        <f t="shared" si="125"/>
        <v>-1.8140250456984837</v>
      </c>
      <c r="O299" s="16">
        <f t="shared" si="125"/>
        <v>-1.8910413937868122</v>
      </c>
      <c r="P299" s="16">
        <f t="shared" si="125"/>
        <v>-1.4189862785363911</v>
      </c>
      <c r="Q299" s="16">
        <f t="shared" si="125"/>
        <v>-2.2505106636785706</v>
      </c>
      <c r="R299" s="16">
        <f t="shared" si="125"/>
        <v>-0.15599135994213237</v>
      </c>
      <c r="S299" s="16">
        <f t="shared" si="125"/>
        <v>-0.7336028799289861</v>
      </c>
      <c r="T299" s="16">
        <f t="shared" si="125"/>
        <v>-1.0162010897842273</v>
      </c>
      <c r="U299" s="16">
        <f t="shared" si="125"/>
        <v>-1.3040349255010861</v>
      </c>
      <c r="V299" s="16">
        <f t="shared" si="125"/>
        <v>-1.5343832525377641</v>
      </c>
      <c r="W299" s="16">
        <f t="shared" si="125"/>
        <v>-1.6108037897384362</v>
      </c>
      <c r="X299" s="16">
        <f t="shared" si="125"/>
        <v>-1.1424005689782089</v>
      </c>
      <c r="Y299" s="16">
        <f t="shared" si="125"/>
        <v>-1.9674921473941056</v>
      </c>
      <c r="Z299" s="16">
        <f t="shared" si="125"/>
        <v>0.17510975127150627</v>
      </c>
      <c r="AA299" s="16">
        <f t="shared" si="125"/>
        <v>-0.39695663793014313</v>
      </c>
      <c r="AB299" s="16">
        <f t="shared" si="125"/>
        <v>-0.67684187552100317</v>
      </c>
      <c r="AC299" s="16">
        <f t="shared" si="125"/>
        <v>-0.96191247641959909</v>
      </c>
      <c r="AD299" s="16">
        <f t="shared" si="125"/>
        <v>-1.1900494355119613</v>
      </c>
      <c r="AE299" s="16">
        <f t="shared" si="125"/>
        <v>-1.2657363275916684</v>
      </c>
      <c r="AF299" s="16">
        <f t="shared" si="125"/>
        <v>-0.80182982656338375</v>
      </c>
      <c r="AG299" s="16">
        <f t="shared" si="125"/>
        <v>-1.6190004398430815</v>
      </c>
      <c r="AH299" s="16">
        <f t="shared" si="125"/>
        <v>-8.0115962948620889E-2</v>
      </c>
      <c r="AI299" s="16">
        <f t="shared" si="125"/>
        <v>-0.65645675630405897</v>
      </c>
      <c r="AJ299" s="16">
        <f t="shared" si="125"/>
        <v>-0.93843325925279575</v>
      </c>
      <c r="AK299" s="16">
        <f t="shared" si="125"/>
        <v>-1.2256338698558735</v>
      </c>
      <c r="AL299" s="16">
        <f t="shared" si="125"/>
        <v>-1.4554754380355408</v>
      </c>
      <c r="AM299" s="16">
        <f t="shared" si="125"/>
        <v>-1.5317278525301301</v>
      </c>
      <c r="AN299" s="16">
        <f t="shared" si="125"/>
        <v>-1.0643551036809704</v>
      </c>
      <c r="AO299" s="16">
        <f t="shared" si="125"/>
        <v>-1.8876315073543899</v>
      </c>
      <c r="AP299" s="16">
        <f t="shared" si="125"/>
        <v>-0.15599135994213237</v>
      </c>
      <c r="AQ299" s="16">
        <f t="shared" si="125"/>
        <v>-0.7336028799289861</v>
      </c>
      <c r="AR299" s="16">
        <f t="shared" si="125"/>
        <v>-1.0162010897842273</v>
      </c>
      <c r="AS299" s="16">
        <f t="shared" si="125"/>
        <v>-1.3040349255010861</v>
      </c>
      <c r="AT299" s="16">
        <f t="shared" si="125"/>
        <v>-1.5343832525377641</v>
      </c>
      <c r="AU299" s="16">
        <f t="shared" si="125"/>
        <v>-1.6108037897384362</v>
      </c>
      <c r="AV299" s="16">
        <f t="shared" si="125"/>
        <v>-1.1424005689782089</v>
      </c>
      <c r="AW299" s="16">
        <f t="shared" si="125"/>
        <v>-1.9674921473941056</v>
      </c>
    </row>
    <row r="300" spans="1:49" s="17" customFormat="1">
      <c r="A300" s="25" t="s">
        <v>13</v>
      </c>
      <c r="B300" s="27">
        <f>B291/B295*100</f>
        <v>62.499999999999986</v>
      </c>
      <c r="C300" s="18">
        <f t="shared" ref="C300:AW300" si="126">C291/C295*100</f>
        <v>41.262135922330089</v>
      </c>
      <c r="D300" s="18">
        <f t="shared" si="126"/>
        <v>33.760186263096621</v>
      </c>
      <c r="E300" s="18">
        <f t="shared" si="126"/>
        <v>27.564915672191802</v>
      </c>
      <c r="F300" s="18">
        <f t="shared" si="126"/>
        <v>23.464108230934851</v>
      </c>
      <c r="G300" s="18">
        <f t="shared" si="126"/>
        <v>22.248243559718968</v>
      </c>
      <c r="H300" s="18">
        <f t="shared" si="126"/>
        <v>30.882508740332661</v>
      </c>
      <c r="I300" s="18">
        <f t="shared" si="126"/>
        <v>17.381400415965135</v>
      </c>
      <c r="J300" s="18">
        <f t="shared" si="126"/>
        <v>73.52941176470587</v>
      </c>
      <c r="K300" s="18">
        <f t="shared" si="126"/>
        <v>48.543689320388346</v>
      </c>
      <c r="L300" s="18">
        <f t="shared" si="126"/>
        <v>39.717866191878379</v>
      </c>
      <c r="M300" s="18">
        <f t="shared" si="126"/>
        <v>32.429312555519772</v>
      </c>
      <c r="N300" s="18">
        <f t="shared" si="126"/>
        <v>27.604833212864534</v>
      </c>
      <c r="O300" s="18">
        <f t="shared" si="126"/>
        <v>26.17440418790467</v>
      </c>
      <c r="P300" s="18">
        <f t="shared" si="126"/>
        <v>36.332363223920773</v>
      </c>
      <c r="Q300" s="18">
        <f t="shared" si="126"/>
        <v>20.448706371723695</v>
      </c>
      <c r="R300" s="18">
        <f t="shared" si="126"/>
        <v>89.285714285714278</v>
      </c>
      <c r="S300" s="18">
        <f t="shared" si="126"/>
        <v>58.94590846047155</v>
      </c>
      <c r="T300" s="18">
        <f t="shared" si="126"/>
        <v>48.228837518709462</v>
      </c>
      <c r="U300" s="18">
        <f t="shared" si="126"/>
        <v>39.378450960274009</v>
      </c>
      <c r="V300" s="18">
        <f t="shared" si="126"/>
        <v>33.520154615621223</v>
      </c>
      <c r="W300" s="18">
        <f t="shared" si="126"/>
        <v>31.783205085312815</v>
      </c>
      <c r="X300" s="18">
        <f t="shared" si="126"/>
        <v>44.117869629046659</v>
      </c>
      <c r="Y300" s="18">
        <f t="shared" si="126"/>
        <v>24.830572022807338</v>
      </c>
      <c r="Z300" s="18">
        <f t="shared" si="126"/>
        <v>113.63636363636363</v>
      </c>
      <c r="AA300" s="18">
        <f t="shared" si="126"/>
        <v>75.022065313327431</v>
      </c>
      <c r="AB300" s="18">
        <f t="shared" si="126"/>
        <v>61.382156841993854</v>
      </c>
      <c r="AC300" s="18">
        <f t="shared" si="126"/>
        <v>50.118028494894183</v>
      </c>
      <c r="AD300" s="18">
        <f t="shared" si="126"/>
        <v>42.662014965336091</v>
      </c>
      <c r="AE300" s="18">
        <f t="shared" si="126"/>
        <v>40.45135192676176</v>
      </c>
      <c r="AF300" s="18">
        <f t="shared" si="126"/>
        <v>56.150015891513924</v>
      </c>
      <c r="AG300" s="18">
        <f t="shared" si="126"/>
        <v>31.602546210845706</v>
      </c>
      <c r="AH300" s="18">
        <f t="shared" si="126"/>
        <v>94.339622641509436</v>
      </c>
      <c r="AI300" s="18">
        <f t="shared" si="126"/>
        <v>62.282469316724665</v>
      </c>
      <c r="AJ300" s="18">
        <f t="shared" si="126"/>
        <v>50.958771717881689</v>
      </c>
      <c r="AK300" s="18">
        <f t="shared" si="126"/>
        <v>41.607419882553671</v>
      </c>
      <c r="AL300" s="18">
        <f t="shared" si="126"/>
        <v>35.417521858014872</v>
      </c>
      <c r="AM300" s="18">
        <f t="shared" si="126"/>
        <v>33.582254429764482</v>
      </c>
      <c r="AN300" s="18">
        <f t="shared" si="126"/>
        <v>46.615107532577596</v>
      </c>
      <c r="AO300" s="18">
        <f t="shared" si="126"/>
        <v>26.23607609957002</v>
      </c>
      <c r="AP300" s="18">
        <f t="shared" si="126"/>
        <v>89.285714285714278</v>
      </c>
      <c r="AQ300" s="18">
        <f t="shared" si="126"/>
        <v>58.94590846047155</v>
      </c>
      <c r="AR300" s="18">
        <f t="shared" si="126"/>
        <v>48.228837518709462</v>
      </c>
      <c r="AS300" s="18">
        <f t="shared" si="126"/>
        <v>39.378450960274009</v>
      </c>
      <c r="AT300" s="18">
        <f t="shared" si="126"/>
        <v>33.520154615621223</v>
      </c>
      <c r="AU300" s="18">
        <f t="shared" si="126"/>
        <v>31.783205085312815</v>
      </c>
      <c r="AV300" s="18">
        <f t="shared" si="126"/>
        <v>44.117869629046659</v>
      </c>
      <c r="AW300" s="18">
        <f t="shared" si="126"/>
        <v>24.830572022807338</v>
      </c>
    </row>
    <row r="302" spans="1:49">
      <c r="A302" s="23" t="s">
        <v>283</v>
      </c>
    </row>
    <row r="303" spans="1:49">
      <c r="A303" s="21" t="s">
        <v>266</v>
      </c>
      <c r="B303" s="23" t="s">
        <v>74</v>
      </c>
      <c r="C303" s="2" t="s">
        <v>74</v>
      </c>
      <c r="D303" s="2" t="s">
        <v>74</v>
      </c>
      <c r="E303" s="2" t="s">
        <v>74</v>
      </c>
      <c r="F303" s="2" t="s">
        <v>74</v>
      </c>
      <c r="G303" s="2" t="s">
        <v>74</v>
      </c>
      <c r="H303" s="2" t="s">
        <v>74</v>
      </c>
      <c r="I303" s="2" t="s">
        <v>75</v>
      </c>
      <c r="J303" s="2" t="s">
        <v>75</v>
      </c>
      <c r="K303" s="2" t="s">
        <v>75</v>
      </c>
      <c r="L303" s="2" t="s">
        <v>75</v>
      </c>
      <c r="M303" s="2" t="s">
        <v>75</v>
      </c>
      <c r="N303" s="2" t="s">
        <v>75</v>
      </c>
      <c r="O303" s="2" t="s">
        <v>75</v>
      </c>
      <c r="P303" s="2"/>
      <c r="Q303" s="2"/>
      <c r="R303" s="2"/>
      <c r="S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c r="A304" s="21" t="s">
        <v>267</v>
      </c>
      <c r="B304" s="23" t="s">
        <v>74</v>
      </c>
      <c r="C304" s="2" t="s">
        <v>74</v>
      </c>
      <c r="D304" s="2" t="s">
        <v>74</v>
      </c>
      <c r="E304" s="2" t="s">
        <v>74</v>
      </c>
      <c r="F304" s="2" t="s">
        <v>74</v>
      </c>
      <c r="G304" s="2" t="s">
        <v>74</v>
      </c>
      <c r="H304" s="2" t="s">
        <v>74</v>
      </c>
      <c r="I304" s="2" t="s">
        <v>75</v>
      </c>
      <c r="J304" s="2" t="s">
        <v>75</v>
      </c>
      <c r="K304" s="2" t="s">
        <v>75</v>
      </c>
      <c r="L304" s="2" t="s">
        <v>75</v>
      </c>
      <c r="M304" s="2" t="s">
        <v>75</v>
      </c>
      <c r="N304" s="2" t="s">
        <v>75</v>
      </c>
      <c r="O304" s="2" t="s">
        <v>75</v>
      </c>
      <c r="P304" s="2"/>
      <c r="Q304" s="2"/>
      <c r="R304" s="2"/>
      <c r="S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c r="A305" s="21" t="s">
        <v>263</v>
      </c>
      <c r="B305" s="29">
        <f t="shared" ref="B305:H305" si="127">INDEX(SystemParamValues,MATCH("BasicRate",ParamNames,0),MATCH($B$2,SystemNames,0))</f>
        <v>0.2</v>
      </c>
      <c r="C305" s="14">
        <f t="shared" si="127"/>
        <v>0.2</v>
      </c>
      <c r="D305" s="14">
        <f t="shared" si="127"/>
        <v>0.2</v>
      </c>
      <c r="E305" s="14">
        <f t="shared" si="127"/>
        <v>0.2</v>
      </c>
      <c r="F305" s="14">
        <f t="shared" si="127"/>
        <v>0.2</v>
      </c>
      <c r="G305" s="14">
        <f t="shared" si="127"/>
        <v>0.2</v>
      </c>
      <c r="H305" s="14">
        <f t="shared" si="127"/>
        <v>0.2</v>
      </c>
      <c r="I305" s="14">
        <f t="shared" ref="I305:O305" si="128">INDEX(SystemParamValues,MATCH("HigherRate",ParamNames,0),MATCH($B$2,SystemNames,0))</f>
        <v>0.4</v>
      </c>
      <c r="J305" s="14">
        <f t="shared" si="128"/>
        <v>0.4</v>
      </c>
      <c r="K305" s="14">
        <f t="shared" si="128"/>
        <v>0.4</v>
      </c>
      <c r="L305" s="14">
        <f t="shared" si="128"/>
        <v>0.4</v>
      </c>
      <c r="M305" s="14">
        <f t="shared" si="128"/>
        <v>0.4</v>
      </c>
      <c r="N305" s="14">
        <f t="shared" si="128"/>
        <v>0.4</v>
      </c>
      <c r="O305" s="14">
        <f t="shared" si="128"/>
        <v>0.4</v>
      </c>
      <c r="R305" s="7"/>
      <c r="Z305" s="7"/>
      <c r="AH305" s="7"/>
      <c r="AP305" s="7"/>
    </row>
    <row r="306" spans="1:49">
      <c r="A306" s="21" t="s">
        <v>268</v>
      </c>
      <c r="B306" s="29">
        <f t="shared" ref="B306:H306" si="129">INDEX(SystemParamValues,MATCH("NIEmpeeMainRate",ParamNames,0),MATCH($B$2,SystemNames,0))</f>
        <v>0.12</v>
      </c>
      <c r="C306" s="14">
        <f t="shared" si="129"/>
        <v>0.12</v>
      </c>
      <c r="D306" s="14">
        <f t="shared" si="129"/>
        <v>0.12</v>
      </c>
      <c r="E306" s="14">
        <f t="shared" si="129"/>
        <v>0.12</v>
      </c>
      <c r="F306" s="14">
        <f t="shared" si="129"/>
        <v>0.12</v>
      </c>
      <c r="G306" s="14">
        <f t="shared" si="129"/>
        <v>0.12</v>
      </c>
      <c r="H306" s="14">
        <f t="shared" si="129"/>
        <v>0.12</v>
      </c>
      <c r="I306" s="14">
        <f t="shared" ref="I306:O306" si="130">INDEX(SystemParamValues,MATCH("NIEmpeeUELRate",ParamNames,0),MATCH($B$2,SystemNames,0))</f>
        <v>0.02</v>
      </c>
      <c r="J306" s="14">
        <f t="shared" si="130"/>
        <v>0.02</v>
      </c>
      <c r="K306" s="14">
        <f t="shared" si="130"/>
        <v>0.02</v>
      </c>
      <c r="L306" s="14">
        <f t="shared" si="130"/>
        <v>0.02</v>
      </c>
      <c r="M306" s="14">
        <f t="shared" si="130"/>
        <v>0.02</v>
      </c>
      <c r="N306" s="14">
        <f t="shared" si="130"/>
        <v>0.02</v>
      </c>
      <c r="O306" s="14">
        <f t="shared" si="130"/>
        <v>0.02</v>
      </c>
      <c r="R306" s="7"/>
      <c r="Z306" s="7"/>
      <c r="AH306" s="7"/>
      <c r="AP306" s="7"/>
    </row>
    <row r="307" spans="1:49">
      <c r="A307" s="21" t="s">
        <v>269</v>
      </c>
      <c r="B307" s="29">
        <f t="shared" ref="B307:H307" si="131">INDEX(SystemParamValues,MATCH("NIEmperMainRate",ParamNames,0),MATCH($B$2,SystemNames,0))</f>
        <v>0.13800000000000001</v>
      </c>
      <c r="C307" s="14">
        <f t="shared" si="131"/>
        <v>0.13800000000000001</v>
      </c>
      <c r="D307" s="14">
        <f t="shared" si="131"/>
        <v>0.13800000000000001</v>
      </c>
      <c r="E307" s="14">
        <f t="shared" si="131"/>
        <v>0.13800000000000001</v>
      </c>
      <c r="F307" s="14">
        <f t="shared" si="131"/>
        <v>0.13800000000000001</v>
      </c>
      <c r="G307" s="14">
        <f t="shared" si="131"/>
        <v>0.13800000000000001</v>
      </c>
      <c r="H307" s="14">
        <f t="shared" si="131"/>
        <v>0.13800000000000001</v>
      </c>
      <c r="I307" s="14">
        <f t="shared" ref="I307:O307" si="132">INDEX(SystemParamValues,MATCH("NIEmperUELRate",ParamNames,0),MATCH($B$2,SystemNames,0))</f>
        <v>0.13800000000000001</v>
      </c>
      <c r="J307" s="14">
        <f t="shared" si="132"/>
        <v>0.13800000000000001</v>
      </c>
      <c r="K307" s="14">
        <f t="shared" si="132"/>
        <v>0.13800000000000001</v>
      </c>
      <c r="L307" s="14">
        <f t="shared" si="132"/>
        <v>0.13800000000000001</v>
      </c>
      <c r="M307" s="14">
        <f t="shared" si="132"/>
        <v>0.13800000000000001</v>
      </c>
      <c r="N307" s="14">
        <f t="shared" si="132"/>
        <v>0.13800000000000001</v>
      </c>
      <c r="O307" s="14">
        <f t="shared" si="132"/>
        <v>0.13800000000000001</v>
      </c>
    </row>
    <row r="308" spans="1:49">
      <c r="A308" s="21" t="s">
        <v>264</v>
      </c>
      <c r="B308" s="29">
        <v>0</v>
      </c>
      <c r="C308" s="14">
        <v>0</v>
      </c>
      <c r="D308" s="14">
        <v>0</v>
      </c>
      <c r="E308" s="14">
        <v>0</v>
      </c>
      <c r="F308" s="14">
        <v>0</v>
      </c>
      <c r="G308" s="14">
        <v>0</v>
      </c>
      <c r="H308" s="14">
        <v>0</v>
      </c>
      <c r="I308" s="14">
        <v>0</v>
      </c>
      <c r="J308" s="14">
        <v>0</v>
      </c>
      <c r="K308" s="14">
        <v>0</v>
      </c>
      <c r="L308" s="14">
        <v>0</v>
      </c>
      <c r="M308" s="14">
        <v>0</v>
      </c>
      <c r="N308" s="14">
        <v>0</v>
      </c>
      <c r="O308" s="14">
        <v>0</v>
      </c>
    </row>
    <row r="309" spans="1:49">
      <c r="A309" s="21" t="s">
        <v>260</v>
      </c>
      <c r="B309" s="30">
        <f t="shared" ref="B309:H309" si="133">(B305+B306+B307+B308)/(1+B307)</f>
        <v>0.40246045694200355</v>
      </c>
      <c r="C309" s="15">
        <f t="shared" si="133"/>
        <v>0.40246045694200355</v>
      </c>
      <c r="D309" s="15">
        <f t="shared" si="133"/>
        <v>0.40246045694200355</v>
      </c>
      <c r="E309" s="15">
        <f t="shared" si="133"/>
        <v>0.40246045694200355</v>
      </c>
      <c r="F309" s="15">
        <f t="shared" si="133"/>
        <v>0.40246045694200355</v>
      </c>
      <c r="G309" s="15">
        <f t="shared" si="133"/>
        <v>0.40246045694200355</v>
      </c>
      <c r="H309" s="15">
        <f t="shared" si="133"/>
        <v>0.40246045694200355</v>
      </c>
      <c r="I309" s="15">
        <f t="shared" ref="I309:O309" si="134">(I305+I306+I307+I308)/(1+I307)</f>
        <v>0.49033391915641483</v>
      </c>
      <c r="J309" s="15">
        <f t="shared" si="134"/>
        <v>0.49033391915641483</v>
      </c>
      <c r="K309" s="15">
        <f t="shared" si="134"/>
        <v>0.49033391915641483</v>
      </c>
      <c r="L309" s="15">
        <f t="shared" si="134"/>
        <v>0.49033391915641483</v>
      </c>
      <c r="M309" s="15">
        <f t="shared" si="134"/>
        <v>0.49033391915641483</v>
      </c>
      <c r="N309" s="15">
        <f t="shared" si="134"/>
        <v>0.49033391915641483</v>
      </c>
      <c r="O309" s="15">
        <f t="shared" si="134"/>
        <v>0.49033391915641483</v>
      </c>
      <c r="P309" s="1"/>
      <c r="Q309" s="1"/>
      <c r="R309" s="1"/>
      <c r="S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row>
    <row r="310" spans="1:49">
      <c r="A310" s="21" t="s">
        <v>10</v>
      </c>
      <c r="B310" s="29">
        <f t="shared" ref="B310:H310" si="135">INDEX(SystemParamValues,MATCH("BasicRate",ParamNames,0),MATCH($B$2,SystemNames,0))</f>
        <v>0.2</v>
      </c>
      <c r="C310" s="14">
        <f t="shared" si="135"/>
        <v>0.2</v>
      </c>
      <c r="D310" s="14">
        <f t="shared" si="135"/>
        <v>0.2</v>
      </c>
      <c r="E310" s="14">
        <f t="shared" si="135"/>
        <v>0.2</v>
      </c>
      <c r="F310" s="14">
        <f t="shared" si="135"/>
        <v>0.2</v>
      </c>
      <c r="G310" s="14">
        <f t="shared" si="135"/>
        <v>0.2</v>
      </c>
      <c r="H310" s="14">
        <f t="shared" si="135"/>
        <v>0.2</v>
      </c>
      <c r="I310" s="14">
        <f t="shared" ref="I310:O310" si="136">INDEX(SystemParamValues,MATCH("HigherRate",ParamNames,0),MATCH($B$2,SystemNames,0))</f>
        <v>0.4</v>
      </c>
      <c r="J310" s="14">
        <f t="shared" si="136"/>
        <v>0.4</v>
      </c>
      <c r="K310" s="14">
        <f t="shared" si="136"/>
        <v>0.4</v>
      </c>
      <c r="L310" s="14">
        <f t="shared" si="136"/>
        <v>0.4</v>
      </c>
      <c r="M310" s="14">
        <f t="shared" si="136"/>
        <v>0.4</v>
      </c>
      <c r="N310" s="14">
        <f t="shared" si="136"/>
        <v>0.4</v>
      </c>
      <c r="O310" s="14">
        <f t="shared" si="136"/>
        <v>0.4</v>
      </c>
    </row>
    <row r="311" spans="1:49">
      <c r="A311" s="21" t="s">
        <v>181</v>
      </c>
      <c r="B311" s="41">
        <v>0</v>
      </c>
      <c r="C311" s="40">
        <v>5.0000000000000001E-3</v>
      </c>
      <c r="D311" s="40">
        <v>7.4999999999999997E-3</v>
      </c>
      <c r="E311" s="40">
        <v>0.01</v>
      </c>
      <c r="F311" s="40">
        <v>1.4999999999999999E-2</v>
      </c>
      <c r="G311" s="40">
        <v>0.02</v>
      </c>
      <c r="H311" s="40">
        <v>0.03</v>
      </c>
      <c r="I311" s="40">
        <v>0</v>
      </c>
      <c r="J311" s="40">
        <v>5.0000000000000001E-3</v>
      </c>
      <c r="K311" s="40">
        <v>7.4999999999999997E-3</v>
      </c>
      <c r="L311" s="40">
        <v>0.01</v>
      </c>
      <c r="M311" s="40">
        <v>1.4999999999999999E-2</v>
      </c>
      <c r="N311" s="40">
        <v>0.02</v>
      </c>
      <c r="O311" s="40">
        <v>0.03</v>
      </c>
    </row>
    <row r="312" spans="1:49">
      <c r="A312" s="21" t="s">
        <v>3</v>
      </c>
      <c r="B312" s="29">
        <v>1</v>
      </c>
      <c r="C312" s="14">
        <v>1</v>
      </c>
      <c r="D312" s="14">
        <v>1</v>
      </c>
      <c r="E312" s="14">
        <v>1</v>
      </c>
      <c r="F312" s="14">
        <v>1</v>
      </c>
      <c r="G312" s="14">
        <v>1</v>
      </c>
      <c r="H312" s="14">
        <v>1</v>
      </c>
      <c r="I312" s="14">
        <v>1</v>
      </c>
      <c r="J312" s="14">
        <v>1</v>
      </c>
      <c r="K312" s="14">
        <v>1</v>
      </c>
      <c r="L312" s="14">
        <v>1</v>
      </c>
      <c r="M312" s="14">
        <v>1</v>
      </c>
      <c r="N312" s="14">
        <v>1</v>
      </c>
      <c r="O312" s="14">
        <v>1</v>
      </c>
    </row>
    <row r="313" spans="1:49">
      <c r="A313" s="21" t="s">
        <v>251</v>
      </c>
      <c r="B313" s="24">
        <f>1</f>
        <v>1</v>
      </c>
      <c r="C313" s="1">
        <f>1</f>
        <v>1</v>
      </c>
      <c r="D313" s="1">
        <f>1</f>
        <v>1</v>
      </c>
      <c r="E313" s="1">
        <f>1</f>
        <v>1</v>
      </c>
      <c r="F313" s="1">
        <f>1</f>
        <v>1</v>
      </c>
      <c r="G313" s="1">
        <f>1</f>
        <v>1</v>
      </c>
      <c r="H313" s="1">
        <f>1</f>
        <v>1</v>
      </c>
      <c r="I313" s="1">
        <f>1</f>
        <v>1</v>
      </c>
      <c r="J313" s="1">
        <f>1</f>
        <v>1</v>
      </c>
      <c r="K313" s="1">
        <f>1</f>
        <v>1</v>
      </c>
      <c r="L313" s="1">
        <f>1</f>
        <v>1</v>
      </c>
      <c r="M313" s="1">
        <f>1</f>
        <v>1</v>
      </c>
      <c r="N313" s="1">
        <f>1</f>
        <v>1</v>
      </c>
      <c r="O313" s="1">
        <f>1</f>
        <v>1</v>
      </c>
      <c r="P313" s="1"/>
      <c r="Q313" s="1"/>
      <c r="R313" s="1"/>
      <c r="S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row>
    <row r="314" spans="1:49">
      <c r="A314" s="21" t="s">
        <v>250</v>
      </c>
      <c r="B314" s="24">
        <f>((1+$B$3)*(1+$B$4))-1</f>
        <v>5.0599999999999978E-2</v>
      </c>
      <c r="C314" s="1">
        <f t="shared" ref="C314:O314" si="137">((1+$B$3)*(1+$B$4))-1</f>
        <v>5.0599999999999978E-2</v>
      </c>
      <c r="D314" s="1">
        <f t="shared" si="137"/>
        <v>5.0599999999999978E-2</v>
      </c>
      <c r="E314" s="1">
        <f t="shared" si="137"/>
        <v>5.0599999999999978E-2</v>
      </c>
      <c r="F314" s="1">
        <f t="shared" si="137"/>
        <v>5.0599999999999978E-2</v>
      </c>
      <c r="G314" s="1">
        <f t="shared" si="137"/>
        <v>5.0599999999999978E-2</v>
      </c>
      <c r="H314" s="1">
        <f t="shared" si="137"/>
        <v>5.0599999999999978E-2</v>
      </c>
      <c r="I314" s="1">
        <f t="shared" si="137"/>
        <v>5.0599999999999978E-2</v>
      </c>
      <c r="J314" s="1">
        <f t="shared" si="137"/>
        <v>5.0599999999999978E-2</v>
      </c>
      <c r="K314" s="1">
        <f t="shared" si="137"/>
        <v>5.0599999999999978E-2</v>
      </c>
      <c r="L314" s="1">
        <f t="shared" si="137"/>
        <v>5.0599999999999978E-2</v>
      </c>
      <c r="M314" s="1">
        <f t="shared" si="137"/>
        <v>5.0599999999999978E-2</v>
      </c>
      <c r="N314" s="1">
        <f t="shared" si="137"/>
        <v>5.0599999999999978E-2</v>
      </c>
      <c r="O314" s="1">
        <f t="shared" si="137"/>
        <v>5.0599999999999978E-2</v>
      </c>
      <c r="P314" s="1"/>
      <c r="Q314" s="1"/>
      <c r="R314" s="1"/>
      <c r="S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row>
    <row r="315" spans="1:49">
      <c r="A315" s="21" t="s">
        <v>254</v>
      </c>
      <c r="B315" s="24">
        <f t="shared" ref="B315:H315" si="138">B313*((1+B314)^B312)</f>
        <v>1.0506</v>
      </c>
      <c r="C315" s="1">
        <f t="shared" si="138"/>
        <v>1.0506</v>
      </c>
      <c r="D315" s="1">
        <f t="shared" si="138"/>
        <v>1.0506</v>
      </c>
      <c r="E315" s="1">
        <f t="shared" si="138"/>
        <v>1.0506</v>
      </c>
      <c r="F315" s="1">
        <f t="shared" si="138"/>
        <v>1.0506</v>
      </c>
      <c r="G315" s="1">
        <f t="shared" si="138"/>
        <v>1.0506</v>
      </c>
      <c r="H315" s="1">
        <f t="shared" si="138"/>
        <v>1.0506</v>
      </c>
      <c r="I315" s="1">
        <f t="shared" ref="I315:O315" si="139">I313*((1+I314)^I312)</f>
        <v>1.0506</v>
      </c>
      <c r="J315" s="1">
        <f t="shared" si="139"/>
        <v>1.0506</v>
      </c>
      <c r="K315" s="1">
        <f t="shared" si="139"/>
        <v>1.0506</v>
      </c>
      <c r="L315" s="1">
        <f t="shared" si="139"/>
        <v>1.0506</v>
      </c>
      <c r="M315" s="1">
        <f t="shared" si="139"/>
        <v>1.0506</v>
      </c>
      <c r="N315" s="1">
        <f t="shared" si="139"/>
        <v>1.0506</v>
      </c>
      <c r="O315" s="1">
        <f t="shared" si="139"/>
        <v>1.0506</v>
      </c>
      <c r="P315" s="1"/>
      <c r="Q315" s="1"/>
      <c r="R315" s="1"/>
      <c r="S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row>
    <row r="316" spans="1:49">
      <c r="A316" s="21" t="s">
        <v>258</v>
      </c>
      <c r="B316" s="24">
        <f t="shared" ref="B316:H316" si="140">B315</f>
        <v>1.0506</v>
      </c>
      <c r="C316" s="1">
        <f t="shared" si="140"/>
        <v>1.0506</v>
      </c>
      <c r="D316" s="1">
        <f t="shared" si="140"/>
        <v>1.0506</v>
      </c>
      <c r="E316" s="1">
        <f t="shared" si="140"/>
        <v>1.0506</v>
      </c>
      <c r="F316" s="1">
        <f t="shared" si="140"/>
        <v>1.0506</v>
      </c>
      <c r="G316" s="1">
        <f t="shared" si="140"/>
        <v>1.0506</v>
      </c>
      <c r="H316" s="1">
        <f t="shared" si="140"/>
        <v>1.0506</v>
      </c>
      <c r="I316" s="1">
        <f t="shared" ref="I316:O316" si="141">I315</f>
        <v>1.0506</v>
      </c>
      <c r="J316" s="1">
        <f t="shared" si="141"/>
        <v>1.0506</v>
      </c>
      <c r="K316" s="1">
        <f t="shared" si="141"/>
        <v>1.0506</v>
      </c>
      <c r="L316" s="1">
        <f t="shared" si="141"/>
        <v>1.0506</v>
      </c>
      <c r="M316" s="1">
        <f t="shared" si="141"/>
        <v>1.0506</v>
      </c>
      <c r="N316" s="1">
        <f t="shared" si="141"/>
        <v>1.0506</v>
      </c>
      <c r="O316" s="1">
        <f t="shared" si="141"/>
        <v>1.0506</v>
      </c>
      <c r="P316" s="1"/>
      <c r="Q316" s="1"/>
      <c r="R316" s="1"/>
      <c r="S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row>
    <row r="317" spans="1:49">
      <c r="A317" s="21" t="s">
        <v>253</v>
      </c>
      <c r="B317" s="24">
        <f t="shared" ref="B317:O317" si="142">1/(1-B309)</f>
        <v>1.6735294117647062</v>
      </c>
      <c r="C317" s="1">
        <f t="shared" si="142"/>
        <v>1.6735294117647062</v>
      </c>
      <c r="D317" s="1">
        <f t="shared" si="142"/>
        <v>1.6735294117647062</v>
      </c>
      <c r="E317" s="1">
        <f t="shared" si="142"/>
        <v>1.6735294117647062</v>
      </c>
      <c r="F317" s="1">
        <f t="shared" si="142"/>
        <v>1.6735294117647062</v>
      </c>
      <c r="G317" s="1">
        <f t="shared" si="142"/>
        <v>1.6735294117647062</v>
      </c>
      <c r="H317" s="1">
        <f t="shared" si="142"/>
        <v>1.6735294117647062</v>
      </c>
      <c r="I317" s="1">
        <f t="shared" si="142"/>
        <v>1.9620689655172419</v>
      </c>
      <c r="J317" s="1">
        <f t="shared" si="142"/>
        <v>1.9620689655172419</v>
      </c>
      <c r="K317" s="1">
        <f t="shared" si="142"/>
        <v>1.9620689655172419</v>
      </c>
      <c r="L317" s="1">
        <f t="shared" si="142"/>
        <v>1.9620689655172419</v>
      </c>
      <c r="M317" s="1">
        <f t="shared" si="142"/>
        <v>1.9620689655172419</v>
      </c>
      <c r="N317" s="1">
        <f t="shared" si="142"/>
        <v>1.9620689655172419</v>
      </c>
      <c r="O317" s="1">
        <f t="shared" si="142"/>
        <v>1.9620689655172419</v>
      </c>
      <c r="P317" s="1"/>
      <c r="Q317" s="1"/>
      <c r="R317" s="1"/>
      <c r="S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row>
    <row r="318" spans="1:49">
      <c r="A318" s="21" t="s">
        <v>11</v>
      </c>
      <c r="B318" s="24">
        <f>((1+$B$3)*(1+$B$4)*(1-B311))-1</f>
        <v>5.0599999999999978E-2</v>
      </c>
      <c r="C318" s="1">
        <f t="shared" ref="C318:O318" si="143">((1+$B$3)*(1+$B$4)*(1-C311))-1</f>
        <v>4.5347000000000026E-2</v>
      </c>
      <c r="D318" s="1">
        <f t="shared" si="143"/>
        <v>4.2720499999999939E-2</v>
      </c>
      <c r="E318" s="1">
        <f t="shared" si="143"/>
        <v>4.0094000000000074E-2</v>
      </c>
      <c r="F318" s="1">
        <f t="shared" si="143"/>
        <v>3.48409999999999E-2</v>
      </c>
      <c r="G318" s="1">
        <f t="shared" si="143"/>
        <v>2.9587999999999948E-2</v>
      </c>
      <c r="H318" s="1">
        <f t="shared" si="143"/>
        <v>1.9082000000000043E-2</v>
      </c>
      <c r="I318" s="1">
        <f t="shared" si="143"/>
        <v>5.0599999999999978E-2</v>
      </c>
      <c r="J318" s="1">
        <f t="shared" si="143"/>
        <v>4.5347000000000026E-2</v>
      </c>
      <c r="K318" s="1">
        <f t="shared" si="143"/>
        <v>4.2720499999999939E-2</v>
      </c>
      <c r="L318" s="1">
        <f t="shared" si="143"/>
        <v>4.0094000000000074E-2</v>
      </c>
      <c r="M318" s="1">
        <f t="shared" si="143"/>
        <v>3.48409999999999E-2</v>
      </c>
      <c r="N318" s="1">
        <f t="shared" si="143"/>
        <v>2.9587999999999948E-2</v>
      </c>
      <c r="O318" s="1">
        <f t="shared" si="143"/>
        <v>1.9082000000000043E-2</v>
      </c>
      <c r="P318" s="1"/>
      <c r="Q318" s="1"/>
      <c r="R318" s="1"/>
      <c r="S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row>
    <row r="319" spans="1:49">
      <c r="A319" s="21" t="s">
        <v>255</v>
      </c>
      <c r="B319" s="24">
        <f t="shared" ref="B319:H319" si="144">B317*((1+B318)^(B312))</f>
        <v>1.7582100000000003</v>
      </c>
      <c r="C319" s="1">
        <f t="shared" si="144"/>
        <v>1.7494189500000004</v>
      </c>
      <c r="D319" s="1">
        <f t="shared" si="144"/>
        <v>1.7450234250000001</v>
      </c>
      <c r="E319" s="1">
        <f t="shared" si="144"/>
        <v>1.7406279000000004</v>
      </c>
      <c r="F319" s="1">
        <f t="shared" si="144"/>
        <v>1.7318368500000001</v>
      </c>
      <c r="G319" s="1">
        <f t="shared" si="144"/>
        <v>1.7230458000000002</v>
      </c>
      <c r="H319" s="1">
        <f t="shared" si="144"/>
        <v>1.7054637000000004</v>
      </c>
      <c r="I319" s="1">
        <f t="shared" ref="I319:O319" si="145">I317*((1+I318)^(I312))</f>
        <v>2.0613496551724144</v>
      </c>
      <c r="J319" s="1">
        <f t="shared" si="145"/>
        <v>2.0510429068965523</v>
      </c>
      <c r="K319" s="1">
        <f t="shared" si="145"/>
        <v>2.0458895327586211</v>
      </c>
      <c r="L319" s="1">
        <f t="shared" si="145"/>
        <v>2.0407361586206902</v>
      </c>
      <c r="M319" s="1">
        <f t="shared" si="145"/>
        <v>2.0304294103448277</v>
      </c>
      <c r="N319" s="1">
        <f t="shared" si="145"/>
        <v>2.0201226620689661</v>
      </c>
      <c r="O319" s="1">
        <f t="shared" si="145"/>
        <v>1.9995091655172419</v>
      </c>
      <c r="P319" s="1"/>
      <c r="Q319" s="1"/>
      <c r="R319" s="1"/>
      <c r="S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row>
    <row r="320" spans="1:49">
      <c r="A320" s="21" t="s">
        <v>259</v>
      </c>
      <c r="B320" s="24">
        <f t="shared" ref="B320:H320" si="146">B319*(1-B310*(1-$B$12))</f>
        <v>1.4944785000000003</v>
      </c>
      <c r="C320" s="1">
        <f t="shared" si="146"/>
        <v>1.4870061075000003</v>
      </c>
      <c r="D320" s="1">
        <f t="shared" si="146"/>
        <v>1.4832699112500001</v>
      </c>
      <c r="E320" s="1">
        <f t="shared" si="146"/>
        <v>1.4795337150000003</v>
      </c>
      <c r="F320" s="1">
        <f t="shared" si="146"/>
        <v>1.4720613225000001</v>
      </c>
      <c r="G320" s="1">
        <f t="shared" si="146"/>
        <v>1.4645889300000001</v>
      </c>
      <c r="H320" s="1">
        <f t="shared" si="146"/>
        <v>1.4496441450000002</v>
      </c>
      <c r="I320" s="1">
        <f t="shared" ref="I320:O320" si="147">I319*(1-I310*(1-$B$12))</f>
        <v>1.44294475862069</v>
      </c>
      <c r="J320" s="1">
        <f t="shared" si="147"/>
        <v>1.4357300348275865</v>
      </c>
      <c r="K320" s="1">
        <f t="shared" si="147"/>
        <v>1.4321226729310346</v>
      </c>
      <c r="L320" s="1">
        <f t="shared" si="147"/>
        <v>1.428515311034483</v>
      </c>
      <c r="M320" s="1">
        <f t="shared" si="147"/>
        <v>1.4213005872413793</v>
      </c>
      <c r="N320" s="1">
        <f t="shared" si="147"/>
        <v>1.4140858634482762</v>
      </c>
      <c r="O320" s="1">
        <f t="shared" si="147"/>
        <v>1.3996564158620692</v>
      </c>
      <c r="P320" s="1"/>
      <c r="Q320" s="1"/>
      <c r="R320" s="1"/>
      <c r="S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row>
    <row r="321" spans="1:49">
      <c r="A321" s="21" t="s">
        <v>256</v>
      </c>
      <c r="B321" s="24">
        <f t="shared" ref="B321:H321" si="148">B320/((1+$B$4)^B312)</f>
        <v>1.4651750000000003</v>
      </c>
      <c r="C321" s="1">
        <f t="shared" si="148"/>
        <v>1.4578491250000003</v>
      </c>
      <c r="D321" s="1">
        <f t="shared" si="148"/>
        <v>1.4541861874999999</v>
      </c>
      <c r="E321" s="1">
        <f t="shared" si="148"/>
        <v>1.4505232500000003</v>
      </c>
      <c r="F321" s="1">
        <f t="shared" si="148"/>
        <v>1.443197375</v>
      </c>
      <c r="G321" s="1">
        <f t="shared" si="148"/>
        <v>1.4358715000000002</v>
      </c>
      <c r="H321" s="1">
        <f t="shared" si="148"/>
        <v>1.4212197500000001</v>
      </c>
      <c r="I321" s="1">
        <f t="shared" ref="I321:O321" si="149">I320/((1+$B$4)^I312)</f>
        <v>1.4146517241379315</v>
      </c>
      <c r="J321" s="1">
        <f t="shared" si="149"/>
        <v>1.4075784655172416</v>
      </c>
      <c r="K321" s="1">
        <f t="shared" si="149"/>
        <v>1.4040418362068967</v>
      </c>
      <c r="L321" s="1">
        <f t="shared" si="149"/>
        <v>1.400505206896552</v>
      </c>
      <c r="M321" s="1">
        <f t="shared" si="149"/>
        <v>1.3934319482758621</v>
      </c>
      <c r="N321" s="1">
        <f t="shared" si="149"/>
        <v>1.3863586896551727</v>
      </c>
      <c r="O321" s="1">
        <f t="shared" si="149"/>
        <v>1.3722121724137935</v>
      </c>
      <c r="P321" s="1"/>
      <c r="Q321" s="1"/>
      <c r="R321" s="1"/>
      <c r="S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row>
    <row r="322" spans="1:49">
      <c r="A322" s="21" t="s">
        <v>12</v>
      </c>
      <c r="B322" s="24">
        <f t="shared" ref="B322:H322" si="150">B321^(1/B312)-1</f>
        <v>0.46517500000000034</v>
      </c>
      <c r="C322" s="1">
        <f t="shared" si="150"/>
        <v>0.4578491250000003</v>
      </c>
      <c r="D322" s="1">
        <f t="shared" si="150"/>
        <v>0.45418618749999995</v>
      </c>
      <c r="E322" s="1">
        <f t="shared" si="150"/>
        <v>0.45052325000000026</v>
      </c>
      <c r="F322" s="1">
        <f t="shared" si="150"/>
        <v>0.443197375</v>
      </c>
      <c r="G322" s="1">
        <f t="shared" si="150"/>
        <v>0.43587150000000019</v>
      </c>
      <c r="H322" s="1">
        <f t="shared" si="150"/>
        <v>0.42121975000000011</v>
      </c>
      <c r="I322" s="1">
        <f t="shared" ref="I322:O322" si="151">I321^(1/I312)-1</f>
        <v>0.4146517241379315</v>
      </c>
      <c r="J322" s="1">
        <f t="shared" si="151"/>
        <v>0.40757846551724164</v>
      </c>
      <c r="K322" s="1">
        <f t="shared" si="151"/>
        <v>0.40404183620689671</v>
      </c>
      <c r="L322" s="1">
        <f t="shared" si="151"/>
        <v>0.400505206896552</v>
      </c>
      <c r="M322" s="1">
        <f t="shared" si="151"/>
        <v>0.39343194827586214</v>
      </c>
      <c r="N322" s="1">
        <f t="shared" si="151"/>
        <v>0.38635868965517273</v>
      </c>
      <c r="O322" s="1">
        <f t="shared" si="151"/>
        <v>0.37221217241379345</v>
      </c>
      <c r="P322" s="1"/>
      <c r="Q322" s="1"/>
      <c r="R322" s="1"/>
      <c r="S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row>
    <row r="323" spans="1:49">
      <c r="A323" s="21" t="s">
        <v>5</v>
      </c>
      <c r="B323" s="24">
        <f t="shared" ref="B323:H323" si="152">$B$3-B322</f>
        <v>-0.43517500000000031</v>
      </c>
      <c r="C323" s="1">
        <f t="shared" si="152"/>
        <v>-0.42784912500000027</v>
      </c>
      <c r="D323" s="1">
        <f t="shared" si="152"/>
        <v>-0.42418618749999992</v>
      </c>
      <c r="E323" s="1">
        <f t="shared" si="152"/>
        <v>-0.42052325000000024</v>
      </c>
      <c r="F323" s="1">
        <f t="shared" si="152"/>
        <v>-0.41319737499999998</v>
      </c>
      <c r="G323" s="1">
        <f t="shared" si="152"/>
        <v>-0.40587150000000016</v>
      </c>
      <c r="H323" s="1">
        <f t="shared" si="152"/>
        <v>-0.39121975000000009</v>
      </c>
      <c r="I323" s="1">
        <f t="shared" ref="I323:O323" si="153">$B$3-I322</f>
        <v>-0.38465172413793147</v>
      </c>
      <c r="J323" s="1">
        <f t="shared" si="153"/>
        <v>-0.37757846551724161</v>
      </c>
      <c r="K323" s="1">
        <f t="shared" si="153"/>
        <v>-0.37404183620689668</v>
      </c>
      <c r="L323" s="1">
        <f t="shared" si="153"/>
        <v>-0.37050520689655198</v>
      </c>
      <c r="M323" s="1">
        <f t="shared" si="153"/>
        <v>-0.36343194827586212</v>
      </c>
      <c r="N323" s="1">
        <f t="shared" si="153"/>
        <v>-0.3563586896551727</v>
      </c>
      <c r="O323" s="1">
        <f t="shared" si="153"/>
        <v>-0.34221217241379343</v>
      </c>
      <c r="P323" s="1"/>
      <c r="Q323" s="1"/>
      <c r="R323" s="1"/>
      <c r="S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row>
    <row r="324" spans="1:49" s="17" customFormat="1">
      <c r="A324" s="25" t="s">
        <v>6</v>
      </c>
      <c r="B324" s="26">
        <f t="shared" ref="B324:H324" si="154">B323/$B$3</f>
        <v>-14.505833333333344</v>
      </c>
      <c r="C324" s="16">
        <f t="shared" si="154"/>
        <v>-14.26163750000001</v>
      </c>
      <c r="D324" s="16">
        <f t="shared" si="154"/>
        <v>-14.139539583333331</v>
      </c>
      <c r="E324" s="16">
        <f t="shared" si="154"/>
        <v>-14.017441666666675</v>
      </c>
      <c r="F324" s="16">
        <f t="shared" si="154"/>
        <v>-13.773245833333332</v>
      </c>
      <c r="G324" s="16">
        <f t="shared" si="154"/>
        <v>-13.529050000000005</v>
      </c>
      <c r="H324" s="16">
        <f t="shared" si="154"/>
        <v>-13.040658333333337</v>
      </c>
      <c r="I324" s="16">
        <f t="shared" ref="I324:O324" si="155">I323/$B$3</f>
        <v>-12.821724137931049</v>
      </c>
      <c r="J324" s="16">
        <f t="shared" si="155"/>
        <v>-12.58594885057472</v>
      </c>
      <c r="K324" s="16">
        <f t="shared" si="155"/>
        <v>-12.468061206896557</v>
      </c>
      <c r="L324" s="16">
        <f t="shared" si="155"/>
        <v>-12.3501735632184</v>
      </c>
      <c r="M324" s="16">
        <f t="shared" si="155"/>
        <v>-12.114398275862071</v>
      </c>
      <c r="N324" s="16">
        <f t="shared" si="155"/>
        <v>-11.878622988505757</v>
      </c>
      <c r="O324" s="16">
        <f t="shared" si="155"/>
        <v>-11.407072413793115</v>
      </c>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row>
    <row r="325" spans="1:49" s="17" customFormat="1">
      <c r="A325" s="25" t="s">
        <v>13</v>
      </c>
      <c r="B325" s="27">
        <f>B316/B320*100</f>
        <v>70.298769771528981</v>
      </c>
      <c r="C325" s="18">
        <f t="shared" ref="C325:O325" si="156">C316/C320*100</f>
        <v>70.652029921134655</v>
      </c>
      <c r="D325" s="18">
        <f t="shared" si="156"/>
        <v>70.829994732019145</v>
      </c>
      <c r="E325" s="18">
        <f t="shared" si="156"/>
        <v>71.008858355079781</v>
      </c>
      <c r="F325" s="18">
        <f t="shared" si="156"/>
        <v>71.369309412719787</v>
      </c>
      <c r="G325" s="18">
        <f t="shared" si="156"/>
        <v>71.733438542376533</v>
      </c>
      <c r="H325" s="18">
        <f t="shared" si="156"/>
        <v>72.472958527349476</v>
      </c>
      <c r="I325" s="18">
        <f t="shared" si="156"/>
        <v>72.809440120512164</v>
      </c>
      <c r="J325" s="18">
        <f t="shared" si="156"/>
        <v>73.175316704032326</v>
      </c>
      <c r="K325" s="18">
        <f t="shared" si="156"/>
        <v>73.35963740101981</v>
      </c>
      <c r="L325" s="18">
        <f t="shared" si="156"/>
        <v>73.544889010618348</v>
      </c>
      <c r="M325" s="18">
        <f t="shared" si="156"/>
        <v>73.918213320316923</v>
      </c>
      <c r="N325" s="18">
        <f t="shared" si="156"/>
        <v>74.295347061747094</v>
      </c>
      <c r="O325" s="18">
        <f t="shared" si="156"/>
        <v>75.061278474754801</v>
      </c>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row>
    <row r="327" spans="1:49">
      <c r="A327" s="23" t="s">
        <v>284</v>
      </c>
    </row>
    <row r="328" spans="1:49">
      <c r="A328" s="21" t="s">
        <v>266</v>
      </c>
      <c r="B328" s="23" t="s">
        <v>74</v>
      </c>
      <c r="C328" s="2" t="s">
        <v>74</v>
      </c>
      <c r="D328" s="2" t="s">
        <v>74</v>
      </c>
      <c r="E328" s="2" t="s">
        <v>74</v>
      </c>
      <c r="F328" s="2" t="s">
        <v>74</v>
      </c>
      <c r="G328" s="2" t="s">
        <v>74</v>
      </c>
      <c r="H328" s="2" t="s">
        <v>74</v>
      </c>
      <c r="I328" s="2" t="s">
        <v>75</v>
      </c>
      <c r="J328" s="2" t="s">
        <v>75</v>
      </c>
      <c r="K328" s="2" t="s">
        <v>75</v>
      </c>
      <c r="L328" s="2" t="s">
        <v>75</v>
      </c>
      <c r="M328" s="2" t="s">
        <v>75</v>
      </c>
      <c r="N328" s="2" t="s">
        <v>75</v>
      </c>
      <c r="O328" s="2" t="s">
        <v>75</v>
      </c>
      <c r="P328" s="2"/>
      <c r="Q328" s="2"/>
      <c r="R328" s="2"/>
      <c r="S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c r="A329" s="21" t="s">
        <v>267</v>
      </c>
      <c r="B329" s="23" t="s">
        <v>74</v>
      </c>
      <c r="C329" s="2" t="s">
        <v>74</v>
      </c>
      <c r="D329" s="2" t="s">
        <v>74</v>
      </c>
      <c r="E329" s="2" t="s">
        <v>74</v>
      </c>
      <c r="F329" s="2" t="s">
        <v>74</v>
      </c>
      <c r="G329" s="2" t="s">
        <v>74</v>
      </c>
      <c r="H329" s="2" t="s">
        <v>74</v>
      </c>
      <c r="I329" s="2" t="s">
        <v>75</v>
      </c>
      <c r="J329" s="2" t="s">
        <v>75</v>
      </c>
      <c r="K329" s="2" t="s">
        <v>75</v>
      </c>
      <c r="L329" s="2" t="s">
        <v>75</v>
      </c>
      <c r="M329" s="2" t="s">
        <v>75</v>
      </c>
      <c r="N329" s="2" t="s">
        <v>75</v>
      </c>
      <c r="O329" s="2" t="s">
        <v>75</v>
      </c>
      <c r="P329" s="2"/>
      <c r="Q329" s="2"/>
      <c r="R329" s="2"/>
      <c r="S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c r="A330" s="21" t="s">
        <v>263</v>
      </c>
      <c r="B330" s="29">
        <f t="shared" ref="B330:H330" si="157">INDEX(SystemParamValues,MATCH("BasicRate",ParamNames,0),MATCH($B$2,SystemNames,0))</f>
        <v>0.2</v>
      </c>
      <c r="C330" s="14">
        <f t="shared" si="157"/>
        <v>0.2</v>
      </c>
      <c r="D330" s="14">
        <f t="shared" si="157"/>
        <v>0.2</v>
      </c>
      <c r="E330" s="14">
        <f t="shared" si="157"/>
        <v>0.2</v>
      </c>
      <c r="F330" s="14">
        <f t="shared" si="157"/>
        <v>0.2</v>
      </c>
      <c r="G330" s="14">
        <f t="shared" si="157"/>
        <v>0.2</v>
      </c>
      <c r="H330" s="14">
        <f t="shared" si="157"/>
        <v>0.2</v>
      </c>
      <c r="I330" s="14">
        <f t="shared" ref="I330:O330" si="158">INDEX(SystemParamValues,MATCH("HigherRate",ParamNames,0),MATCH($B$2,SystemNames,0))</f>
        <v>0.4</v>
      </c>
      <c r="J330" s="14">
        <f t="shared" si="158"/>
        <v>0.4</v>
      </c>
      <c r="K330" s="14">
        <f t="shared" si="158"/>
        <v>0.4</v>
      </c>
      <c r="L330" s="14">
        <f t="shared" si="158"/>
        <v>0.4</v>
      </c>
      <c r="M330" s="14">
        <f t="shared" si="158"/>
        <v>0.4</v>
      </c>
      <c r="N330" s="14">
        <f t="shared" si="158"/>
        <v>0.4</v>
      </c>
      <c r="O330" s="14">
        <f t="shared" si="158"/>
        <v>0.4</v>
      </c>
      <c r="R330" s="7"/>
      <c r="Z330" s="7"/>
      <c r="AH330" s="7"/>
      <c r="AP330" s="7"/>
    </row>
    <row r="331" spans="1:49">
      <c r="A331" s="21" t="s">
        <v>268</v>
      </c>
      <c r="B331" s="29">
        <f t="shared" ref="B331:H331" si="159">INDEX(SystemParamValues,MATCH("NIEmpeeMainRate",ParamNames,0),MATCH($B$2,SystemNames,0))</f>
        <v>0.12</v>
      </c>
      <c r="C331" s="14">
        <f t="shared" si="159"/>
        <v>0.12</v>
      </c>
      <c r="D331" s="14">
        <f t="shared" si="159"/>
        <v>0.12</v>
      </c>
      <c r="E331" s="14">
        <f t="shared" si="159"/>
        <v>0.12</v>
      </c>
      <c r="F331" s="14">
        <f t="shared" si="159"/>
        <v>0.12</v>
      </c>
      <c r="G331" s="14">
        <f t="shared" si="159"/>
        <v>0.12</v>
      </c>
      <c r="H331" s="14">
        <f t="shared" si="159"/>
        <v>0.12</v>
      </c>
      <c r="I331" s="14">
        <f t="shared" ref="I331:O331" si="160">INDEX(SystemParamValues,MATCH("NIEmpeeUELRate",ParamNames,0),MATCH($B$2,SystemNames,0))</f>
        <v>0.02</v>
      </c>
      <c r="J331" s="14">
        <f t="shared" si="160"/>
        <v>0.02</v>
      </c>
      <c r="K331" s="14">
        <f t="shared" si="160"/>
        <v>0.02</v>
      </c>
      <c r="L331" s="14">
        <f t="shared" si="160"/>
        <v>0.02</v>
      </c>
      <c r="M331" s="14">
        <f t="shared" si="160"/>
        <v>0.02</v>
      </c>
      <c r="N331" s="14">
        <f t="shared" si="160"/>
        <v>0.02</v>
      </c>
      <c r="O331" s="14">
        <f t="shared" si="160"/>
        <v>0.02</v>
      </c>
      <c r="R331" s="7"/>
      <c r="Z331" s="7"/>
      <c r="AH331" s="7"/>
      <c r="AP331" s="7"/>
    </row>
    <row r="332" spans="1:49">
      <c r="A332" s="21" t="s">
        <v>269</v>
      </c>
      <c r="B332" s="29">
        <f t="shared" ref="B332:H332" si="161">INDEX(SystemParamValues,MATCH("NIEmperMainRate",ParamNames,0),MATCH($B$2,SystemNames,0))</f>
        <v>0.13800000000000001</v>
      </c>
      <c r="C332" s="14">
        <f t="shared" si="161"/>
        <v>0.13800000000000001</v>
      </c>
      <c r="D332" s="14">
        <f t="shared" si="161"/>
        <v>0.13800000000000001</v>
      </c>
      <c r="E332" s="14">
        <f t="shared" si="161"/>
        <v>0.13800000000000001</v>
      </c>
      <c r="F332" s="14">
        <f t="shared" si="161"/>
        <v>0.13800000000000001</v>
      </c>
      <c r="G332" s="14">
        <f t="shared" si="161"/>
        <v>0.13800000000000001</v>
      </c>
      <c r="H332" s="14">
        <f t="shared" si="161"/>
        <v>0.13800000000000001</v>
      </c>
      <c r="I332" s="14">
        <f t="shared" ref="I332:O332" si="162">INDEX(SystemParamValues,MATCH("NIEmperUELRate",ParamNames,0),MATCH($B$2,SystemNames,0))</f>
        <v>0.13800000000000001</v>
      </c>
      <c r="J332" s="14">
        <f t="shared" si="162"/>
        <v>0.13800000000000001</v>
      </c>
      <c r="K332" s="14">
        <f t="shared" si="162"/>
        <v>0.13800000000000001</v>
      </c>
      <c r="L332" s="14">
        <f t="shared" si="162"/>
        <v>0.13800000000000001</v>
      </c>
      <c r="M332" s="14">
        <f t="shared" si="162"/>
        <v>0.13800000000000001</v>
      </c>
      <c r="N332" s="14">
        <f t="shared" si="162"/>
        <v>0.13800000000000001</v>
      </c>
      <c r="O332" s="14">
        <f t="shared" si="162"/>
        <v>0.13800000000000001</v>
      </c>
    </row>
    <row r="333" spans="1:49">
      <c r="A333" s="21" t="s">
        <v>264</v>
      </c>
      <c r="B333" s="29">
        <v>0</v>
      </c>
      <c r="C333" s="14">
        <v>0</v>
      </c>
      <c r="D333" s="14">
        <v>0</v>
      </c>
      <c r="E333" s="14">
        <v>0</v>
      </c>
      <c r="F333" s="14">
        <v>0</v>
      </c>
      <c r="G333" s="14">
        <v>0</v>
      </c>
      <c r="H333" s="14">
        <v>0</v>
      </c>
      <c r="I333" s="14">
        <v>0</v>
      </c>
      <c r="J333" s="14">
        <v>0</v>
      </c>
      <c r="K333" s="14">
        <v>0</v>
      </c>
      <c r="L333" s="14">
        <v>0</v>
      </c>
      <c r="M333" s="14">
        <v>0</v>
      </c>
      <c r="N333" s="14">
        <v>0</v>
      </c>
      <c r="O333" s="14">
        <v>0</v>
      </c>
    </row>
    <row r="334" spans="1:49">
      <c r="A334" s="21" t="s">
        <v>260</v>
      </c>
      <c r="B334" s="30">
        <f t="shared" ref="B334:O334" si="163">(B330+B331+B332+B333)/(1+B332)</f>
        <v>0.40246045694200355</v>
      </c>
      <c r="C334" s="15">
        <f t="shared" si="163"/>
        <v>0.40246045694200355</v>
      </c>
      <c r="D334" s="15">
        <f t="shared" si="163"/>
        <v>0.40246045694200355</v>
      </c>
      <c r="E334" s="15">
        <f t="shared" si="163"/>
        <v>0.40246045694200355</v>
      </c>
      <c r="F334" s="15">
        <f t="shared" si="163"/>
        <v>0.40246045694200355</v>
      </c>
      <c r="G334" s="15">
        <f t="shared" si="163"/>
        <v>0.40246045694200355</v>
      </c>
      <c r="H334" s="15">
        <f t="shared" si="163"/>
        <v>0.40246045694200355</v>
      </c>
      <c r="I334" s="15">
        <f t="shared" si="163"/>
        <v>0.49033391915641483</v>
      </c>
      <c r="J334" s="15">
        <f t="shared" si="163"/>
        <v>0.49033391915641483</v>
      </c>
      <c r="K334" s="15">
        <f t="shared" si="163"/>
        <v>0.49033391915641483</v>
      </c>
      <c r="L334" s="15">
        <f t="shared" si="163"/>
        <v>0.49033391915641483</v>
      </c>
      <c r="M334" s="15">
        <f t="shared" si="163"/>
        <v>0.49033391915641483</v>
      </c>
      <c r="N334" s="15">
        <f t="shared" si="163"/>
        <v>0.49033391915641483</v>
      </c>
      <c r="O334" s="15">
        <f t="shared" si="163"/>
        <v>0.49033391915641483</v>
      </c>
      <c r="P334" s="1"/>
      <c r="Q334" s="1"/>
      <c r="R334" s="1"/>
      <c r="S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row>
    <row r="335" spans="1:49">
      <c r="A335" s="21" t="s">
        <v>10</v>
      </c>
      <c r="B335" s="29">
        <f t="shared" ref="B335:H335" si="164">INDEX(SystemParamValues,MATCH("BasicRate",ParamNames,0),MATCH($B$2,SystemNames,0))</f>
        <v>0.2</v>
      </c>
      <c r="C335" s="14">
        <f t="shared" si="164"/>
        <v>0.2</v>
      </c>
      <c r="D335" s="14">
        <f t="shared" si="164"/>
        <v>0.2</v>
      </c>
      <c r="E335" s="14">
        <f t="shared" si="164"/>
        <v>0.2</v>
      </c>
      <c r="F335" s="14">
        <f t="shared" si="164"/>
        <v>0.2</v>
      </c>
      <c r="G335" s="14">
        <f t="shared" si="164"/>
        <v>0.2</v>
      </c>
      <c r="H335" s="14">
        <f t="shared" si="164"/>
        <v>0.2</v>
      </c>
      <c r="I335" s="14">
        <f t="shared" ref="I335:O335" si="165">INDEX(SystemParamValues,MATCH("HigherRate",ParamNames,0),MATCH($B$2,SystemNames,0))</f>
        <v>0.4</v>
      </c>
      <c r="J335" s="14">
        <f t="shared" si="165"/>
        <v>0.4</v>
      </c>
      <c r="K335" s="14">
        <f t="shared" si="165"/>
        <v>0.4</v>
      </c>
      <c r="L335" s="14">
        <f t="shared" si="165"/>
        <v>0.4</v>
      </c>
      <c r="M335" s="14">
        <f t="shared" si="165"/>
        <v>0.4</v>
      </c>
      <c r="N335" s="14">
        <f t="shared" si="165"/>
        <v>0.4</v>
      </c>
      <c r="O335" s="14">
        <f t="shared" si="165"/>
        <v>0.4</v>
      </c>
    </row>
    <row r="336" spans="1:49">
      <c r="A336" s="21" t="s">
        <v>181</v>
      </c>
      <c r="B336" s="41">
        <v>0</v>
      </c>
      <c r="C336" s="40">
        <v>5.0000000000000001E-3</v>
      </c>
      <c r="D336" s="40">
        <v>7.4999999999999997E-3</v>
      </c>
      <c r="E336" s="40">
        <v>0.01</v>
      </c>
      <c r="F336" s="40">
        <v>1.4999999999999999E-2</v>
      </c>
      <c r="G336" s="40">
        <v>0.02</v>
      </c>
      <c r="H336" s="40">
        <v>0.03</v>
      </c>
      <c r="I336" s="40">
        <v>0</v>
      </c>
      <c r="J336" s="40">
        <v>5.0000000000000001E-3</v>
      </c>
      <c r="K336" s="40">
        <v>7.4999999999999997E-3</v>
      </c>
      <c r="L336" s="40">
        <v>0.01</v>
      </c>
      <c r="M336" s="40">
        <v>1.4999999999999999E-2</v>
      </c>
      <c r="N336" s="40">
        <v>0.02</v>
      </c>
      <c r="O336" s="40">
        <v>0.03</v>
      </c>
    </row>
    <row r="337" spans="1:49">
      <c r="A337" s="21" t="s">
        <v>3</v>
      </c>
      <c r="B337" s="29">
        <v>10</v>
      </c>
      <c r="C337" s="14">
        <v>10</v>
      </c>
      <c r="D337" s="14">
        <v>10</v>
      </c>
      <c r="E337" s="14">
        <v>10</v>
      </c>
      <c r="F337" s="14">
        <v>10</v>
      </c>
      <c r="G337" s="14">
        <v>10</v>
      </c>
      <c r="H337" s="14">
        <v>10</v>
      </c>
      <c r="I337" s="14">
        <v>10</v>
      </c>
      <c r="J337" s="14">
        <v>10</v>
      </c>
      <c r="K337" s="14">
        <v>10</v>
      </c>
      <c r="L337" s="14">
        <v>10</v>
      </c>
      <c r="M337" s="14">
        <v>10</v>
      </c>
      <c r="N337" s="14">
        <v>10</v>
      </c>
      <c r="O337" s="14">
        <v>10</v>
      </c>
    </row>
    <row r="338" spans="1:49">
      <c r="A338" s="21" t="s">
        <v>251</v>
      </c>
      <c r="B338" s="24">
        <f>1</f>
        <v>1</v>
      </c>
      <c r="C338" s="1">
        <f>1</f>
        <v>1</v>
      </c>
      <c r="D338" s="1">
        <f>1</f>
        <v>1</v>
      </c>
      <c r="E338" s="1">
        <f>1</f>
        <v>1</v>
      </c>
      <c r="F338" s="1">
        <f>1</f>
        <v>1</v>
      </c>
      <c r="G338" s="1">
        <f>1</f>
        <v>1</v>
      </c>
      <c r="H338" s="1">
        <f>1</f>
        <v>1</v>
      </c>
      <c r="I338" s="1">
        <f>1</f>
        <v>1</v>
      </c>
      <c r="J338" s="1">
        <f>1</f>
        <v>1</v>
      </c>
      <c r="K338" s="1">
        <f>1</f>
        <v>1</v>
      </c>
      <c r="L338" s="1">
        <f>1</f>
        <v>1</v>
      </c>
      <c r="M338" s="1">
        <f>1</f>
        <v>1</v>
      </c>
      <c r="N338" s="1">
        <f>1</f>
        <v>1</v>
      </c>
      <c r="O338" s="1">
        <f>1</f>
        <v>1</v>
      </c>
      <c r="P338" s="1"/>
      <c r="Q338" s="1"/>
      <c r="R338" s="1"/>
      <c r="S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row>
    <row r="339" spans="1:49">
      <c r="A339" s="21" t="s">
        <v>250</v>
      </c>
      <c r="B339" s="24">
        <f>((1+$B$3)*(1+$B$4))-1</f>
        <v>5.0599999999999978E-2</v>
      </c>
      <c r="C339" s="1">
        <f t="shared" ref="C339:O339" si="166">((1+$B$3)*(1+$B$4))-1</f>
        <v>5.0599999999999978E-2</v>
      </c>
      <c r="D339" s="1">
        <f t="shared" si="166"/>
        <v>5.0599999999999978E-2</v>
      </c>
      <c r="E339" s="1">
        <f t="shared" si="166"/>
        <v>5.0599999999999978E-2</v>
      </c>
      <c r="F339" s="1">
        <f t="shared" si="166"/>
        <v>5.0599999999999978E-2</v>
      </c>
      <c r="G339" s="1">
        <f t="shared" si="166"/>
        <v>5.0599999999999978E-2</v>
      </c>
      <c r="H339" s="1">
        <f t="shared" si="166"/>
        <v>5.0599999999999978E-2</v>
      </c>
      <c r="I339" s="1">
        <f t="shared" si="166"/>
        <v>5.0599999999999978E-2</v>
      </c>
      <c r="J339" s="1">
        <f t="shared" si="166"/>
        <v>5.0599999999999978E-2</v>
      </c>
      <c r="K339" s="1">
        <f t="shared" si="166"/>
        <v>5.0599999999999978E-2</v>
      </c>
      <c r="L339" s="1">
        <f t="shared" si="166"/>
        <v>5.0599999999999978E-2</v>
      </c>
      <c r="M339" s="1">
        <f t="shared" si="166"/>
        <v>5.0599999999999978E-2</v>
      </c>
      <c r="N339" s="1">
        <f t="shared" si="166"/>
        <v>5.0599999999999978E-2</v>
      </c>
      <c r="O339" s="1">
        <f t="shared" si="166"/>
        <v>5.0599999999999978E-2</v>
      </c>
      <c r="P339" s="1"/>
      <c r="Q339" s="1"/>
      <c r="R339" s="1"/>
      <c r="S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row>
    <row r="340" spans="1:49">
      <c r="A340" s="21" t="s">
        <v>254</v>
      </c>
      <c r="B340" s="24">
        <f t="shared" ref="B340:O340" si="167">B338*((1+B339)^B337)</f>
        <v>1.6382265673600411</v>
      </c>
      <c r="C340" s="1">
        <f t="shared" si="167"/>
        <v>1.6382265673600411</v>
      </c>
      <c r="D340" s="1">
        <f t="shared" si="167"/>
        <v>1.6382265673600411</v>
      </c>
      <c r="E340" s="1">
        <f t="shared" si="167"/>
        <v>1.6382265673600411</v>
      </c>
      <c r="F340" s="1">
        <f t="shared" si="167"/>
        <v>1.6382265673600411</v>
      </c>
      <c r="G340" s="1">
        <f t="shared" si="167"/>
        <v>1.6382265673600411</v>
      </c>
      <c r="H340" s="1">
        <f t="shared" si="167"/>
        <v>1.6382265673600411</v>
      </c>
      <c r="I340" s="1">
        <f t="shared" si="167"/>
        <v>1.6382265673600411</v>
      </c>
      <c r="J340" s="1">
        <f t="shared" si="167"/>
        <v>1.6382265673600411</v>
      </c>
      <c r="K340" s="1">
        <f t="shared" si="167"/>
        <v>1.6382265673600411</v>
      </c>
      <c r="L340" s="1">
        <f t="shared" si="167"/>
        <v>1.6382265673600411</v>
      </c>
      <c r="M340" s="1">
        <f t="shared" si="167"/>
        <v>1.6382265673600411</v>
      </c>
      <c r="N340" s="1">
        <f t="shared" si="167"/>
        <v>1.6382265673600411</v>
      </c>
      <c r="O340" s="1">
        <f t="shared" si="167"/>
        <v>1.6382265673600411</v>
      </c>
      <c r="P340" s="1"/>
      <c r="Q340" s="1"/>
      <c r="R340" s="1"/>
      <c r="S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row>
    <row r="341" spans="1:49">
      <c r="A341" s="21" t="s">
        <v>258</v>
      </c>
      <c r="B341" s="24">
        <f t="shared" ref="B341:O341" si="168">B340</f>
        <v>1.6382265673600411</v>
      </c>
      <c r="C341" s="1">
        <f t="shared" si="168"/>
        <v>1.6382265673600411</v>
      </c>
      <c r="D341" s="1">
        <f t="shared" si="168"/>
        <v>1.6382265673600411</v>
      </c>
      <c r="E341" s="1">
        <f t="shared" si="168"/>
        <v>1.6382265673600411</v>
      </c>
      <c r="F341" s="1">
        <f t="shared" si="168"/>
        <v>1.6382265673600411</v>
      </c>
      <c r="G341" s="1">
        <f t="shared" si="168"/>
        <v>1.6382265673600411</v>
      </c>
      <c r="H341" s="1">
        <f t="shared" si="168"/>
        <v>1.6382265673600411</v>
      </c>
      <c r="I341" s="1">
        <f t="shared" si="168"/>
        <v>1.6382265673600411</v>
      </c>
      <c r="J341" s="1">
        <f t="shared" si="168"/>
        <v>1.6382265673600411</v>
      </c>
      <c r="K341" s="1">
        <f t="shared" si="168"/>
        <v>1.6382265673600411</v>
      </c>
      <c r="L341" s="1">
        <f t="shared" si="168"/>
        <v>1.6382265673600411</v>
      </c>
      <c r="M341" s="1">
        <f t="shared" si="168"/>
        <v>1.6382265673600411</v>
      </c>
      <c r="N341" s="1">
        <f t="shared" si="168"/>
        <v>1.6382265673600411</v>
      </c>
      <c r="O341" s="1">
        <f t="shared" si="168"/>
        <v>1.6382265673600411</v>
      </c>
      <c r="P341" s="1"/>
      <c r="Q341" s="1"/>
      <c r="R341" s="1"/>
      <c r="S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row>
    <row r="342" spans="1:49">
      <c r="A342" s="21" t="s">
        <v>253</v>
      </c>
      <c r="B342" s="24">
        <f t="shared" ref="B342:O342" si="169">1/(1-B334)</f>
        <v>1.6735294117647062</v>
      </c>
      <c r="C342" s="1">
        <f t="shared" si="169"/>
        <v>1.6735294117647062</v>
      </c>
      <c r="D342" s="1">
        <f t="shared" si="169"/>
        <v>1.6735294117647062</v>
      </c>
      <c r="E342" s="1">
        <f t="shared" si="169"/>
        <v>1.6735294117647062</v>
      </c>
      <c r="F342" s="1">
        <f t="shared" si="169"/>
        <v>1.6735294117647062</v>
      </c>
      <c r="G342" s="1">
        <f t="shared" si="169"/>
        <v>1.6735294117647062</v>
      </c>
      <c r="H342" s="1">
        <f t="shared" si="169"/>
        <v>1.6735294117647062</v>
      </c>
      <c r="I342" s="1">
        <f t="shared" si="169"/>
        <v>1.9620689655172419</v>
      </c>
      <c r="J342" s="1">
        <f t="shared" si="169"/>
        <v>1.9620689655172419</v>
      </c>
      <c r="K342" s="1">
        <f t="shared" si="169"/>
        <v>1.9620689655172419</v>
      </c>
      <c r="L342" s="1">
        <f t="shared" si="169"/>
        <v>1.9620689655172419</v>
      </c>
      <c r="M342" s="1">
        <f t="shared" si="169"/>
        <v>1.9620689655172419</v>
      </c>
      <c r="N342" s="1">
        <f t="shared" si="169"/>
        <v>1.9620689655172419</v>
      </c>
      <c r="O342" s="1">
        <f t="shared" si="169"/>
        <v>1.9620689655172419</v>
      </c>
      <c r="P342" s="1"/>
      <c r="Q342" s="1"/>
      <c r="R342" s="1"/>
      <c r="S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row>
    <row r="343" spans="1:49">
      <c r="A343" s="21" t="s">
        <v>11</v>
      </c>
      <c r="B343" s="24">
        <f>((1+$B$3)*(1+$B$4)*(1-B336))-1</f>
        <v>5.0599999999999978E-2</v>
      </c>
      <c r="C343" s="1">
        <f t="shared" ref="C343:O343" si="170">((1+$B$3)*(1+$B$4)*(1-C336))-1</f>
        <v>4.5347000000000026E-2</v>
      </c>
      <c r="D343" s="1">
        <f t="shared" si="170"/>
        <v>4.2720499999999939E-2</v>
      </c>
      <c r="E343" s="1">
        <f t="shared" si="170"/>
        <v>4.0094000000000074E-2</v>
      </c>
      <c r="F343" s="1">
        <f t="shared" si="170"/>
        <v>3.48409999999999E-2</v>
      </c>
      <c r="G343" s="1">
        <f t="shared" si="170"/>
        <v>2.9587999999999948E-2</v>
      </c>
      <c r="H343" s="1">
        <f t="shared" si="170"/>
        <v>1.9082000000000043E-2</v>
      </c>
      <c r="I343" s="1">
        <f t="shared" si="170"/>
        <v>5.0599999999999978E-2</v>
      </c>
      <c r="J343" s="1">
        <f t="shared" si="170"/>
        <v>4.5347000000000026E-2</v>
      </c>
      <c r="K343" s="1">
        <f t="shared" si="170"/>
        <v>4.2720499999999939E-2</v>
      </c>
      <c r="L343" s="1">
        <f t="shared" si="170"/>
        <v>4.0094000000000074E-2</v>
      </c>
      <c r="M343" s="1">
        <f t="shared" si="170"/>
        <v>3.48409999999999E-2</v>
      </c>
      <c r="N343" s="1">
        <f t="shared" si="170"/>
        <v>2.9587999999999948E-2</v>
      </c>
      <c r="O343" s="1">
        <f t="shared" si="170"/>
        <v>1.9082000000000043E-2</v>
      </c>
      <c r="P343" s="1"/>
      <c r="Q343" s="1"/>
      <c r="R343" s="1"/>
      <c r="S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row>
    <row r="344" spans="1:49">
      <c r="A344" s="21" t="s">
        <v>255</v>
      </c>
      <c r="B344" s="24">
        <f t="shared" ref="B344:O344" si="171">B342*((1+B343)^(B337))</f>
        <v>2.7416203436113635</v>
      </c>
      <c r="C344" s="1">
        <f t="shared" si="171"/>
        <v>2.6075828826998211</v>
      </c>
      <c r="D344" s="1">
        <f t="shared" si="171"/>
        <v>2.5428015551905152</v>
      </c>
      <c r="E344" s="1">
        <f t="shared" si="171"/>
        <v>2.4794722952415995</v>
      </c>
      <c r="F344" s="1">
        <f t="shared" si="171"/>
        <v>2.357054470519659</v>
      </c>
      <c r="G344" s="1">
        <f t="shared" si="171"/>
        <v>2.2401034295745377</v>
      </c>
      <c r="H344" s="1">
        <f t="shared" si="171"/>
        <v>2.0217369881649851</v>
      </c>
      <c r="I344" s="1">
        <f t="shared" si="171"/>
        <v>3.214313506302978</v>
      </c>
      <c r="J344" s="1">
        <f t="shared" si="171"/>
        <v>3.0571661383377218</v>
      </c>
      <c r="K344" s="1">
        <f t="shared" si="171"/>
        <v>2.9812156164302595</v>
      </c>
      <c r="L344" s="1">
        <f t="shared" si="171"/>
        <v>2.9069675185591173</v>
      </c>
      <c r="M344" s="1">
        <f t="shared" si="171"/>
        <v>2.7634431723333934</v>
      </c>
      <c r="N344" s="1">
        <f t="shared" si="171"/>
        <v>2.626328158811527</v>
      </c>
      <c r="O344" s="1">
        <f t="shared" si="171"/>
        <v>2.3703123309520517</v>
      </c>
      <c r="P344" s="1"/>
      <c r="Q344" s="1"/>
      <c r="R344" s="1"/>
      <c r="S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row>
    <row r="345" spans="1:49">
      <c r="A345" s="21" t="s">
        <v>259</v>
      </c>
      <c r="B345" s="24">
        <f t="shared" ref="B345:O345" si="172">B344*(1-B335*(1-$B$12))</f>
        <v>2.330377292069659</v>
      </c>
      <c r="C345" s="1">
        <f t="shared" si="172"/>
        <v>2.2164454502948479</v>
      </c>
      <c r="D345" s="1">
        <f t="shared" si="172"/>
        <v>2.161381321911938</v>
      </c>
      <c r="E345" s="1">
        <f t="shared" si="172"/>
        <v>2.1075514509553597</v>
      </c>
      <c r="F345" s="1">
        <f t="shared" si="172"/>
        <v>2.0034962999417103</v>
      </c>
      <c r="G345" s="1">
        <f t="shared" si="172"/>
        <v>1.904087915138357</v>
      </c>
      <c r="H345" s="1">
        <f t="shared" si="172"/>
        <v>1.7184764399402372</v>
      </c>
      <c r="I345" s="1">
        <f t="shared" si="172"/>
        <v>2.2500194544120844</v>
      </c>
      <c r="J345" s="1">
        <f t="shared" si="172"/>
        <v>2.1400162968364049</v>
      </c>
      <c r="K345" s="1">
        <f t="shared" si="172"/>
        <v>2.0868509315011816</v>
      </c>
      <c r="L345" s="1">
        <f t="shared" si="172"/>
        <v>2.0348772629913818</v>
      </c>
      <c r="M345" s="1">
        <f t="shared" si="172"/>
        <v>1.9344102206333753</v>
      </c>
      <c r="N345" s="1">
        <f t="shared" si="172"/>
        <v>1.8384297111680687</v>
      </c>
      <c r="O345" s="1">
        <f t="shared" si="172"/>
        <v>1.6592186316664361</v>
      </c>
      <c r="P345" s="1"/>
      <c r="Q345" s="1"/>
      <c r="R345" s="1"/>
      <c r="S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row>
    <row r="346" spans="1:49">
      <c r="A346" s="21" t="s">
        <v>256</v>
      </c>
      <c r="B346" s="24">
        <f t="shared" ref="B346:O346" si="173">B345/((1+$B$4)^B337)</f>
        <v>1.9117210496170129</v>
      </c>
      <c r="C346" s="1">
        <f t="shared" si="173"/>
        <v>1.8182572569154014</v>
      </c>
      <c r="D346" s="1">
        <f t="shared" si="173"/>
        <v>1.773085492812374</v>
      </c>
      <c r="E346" s="1">
        <f t="shared" si="173"/>
        <v>1.7289262496906461</v>
      </c>
      <c r="F346" s="1">
        <f t="shared" si="173"/>
        <v>1.6435647834633462</v>
      </c>
      <c r="G346" s="1">
        <f t="shared" si="173"/>
        <v>1.5620152839965802</v>
      </c>
      <c r="H346" s="1">
        <f t="shared" si="173"/>
        <v>1.4097492258804831</v>
      </c>
      <c r="I346" s="1">
        <f t="shared" si="173"/>
        <v>1.8457996341129779</v>
      </c>
      <c r="J346" s="1">
        <f t="shared" si="173"/>
        <v>1.7555587308148703</v>
      </c>
      <c r="K346" s="1">
        <f t="shared" si="173"/>
        <v>1.7119446137498784</v>
      </c>
      <c r="L346" s="1">
        <f t="shared" si="173"/>
        <v>1.6693081031495893</v>
      </c>
      <c r="M346" s="1">
        <f t="shared" si="173"/>
        <v>1.5868901357577134</v>
      </c>
      <c r="N346" s="1">
        <f t="shared" si="173"/>
        <v>1.508152687996698</v>
      </c>
      <c r="O346" s="1">
        <f t="shared" si="173"/>
        <v>1.3611371836087425</v>
      </c>
      <c r="P346" s="1"/>
      <c r="Q346" s="1"/>
      <c r="R346" s="1"/>
      <c r="S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row>
    <row r="347" spans="1:49">
      <c r="A347" s="21" t="s">
        <v>12</v>
      </c>
      <c r="B347" s="24">
        <f t="shared" ref="B347:O347" si="174">B346^(1/B337)-1</f>
        <v>6.6946031036478892E-2</v>
      </c>
      <c r="C347" s="1">
        <f t="shared" si="174"/>
        <v>6.1611300881296627E-2</v>
      </c>
      <c r="D347" s="1">
        <f t="shared" si="174"/>
        <v>5.8943935803705161E-2</v>
      </c>
      <c r="E347" s="1">
        <f t="shared" si="174"/>
        <v>5.6276570726114139E-2</v>
      </c>
      <c r="F347" s="1">
        <f t="shared" si="174"/>
        <v>5.0941840570931429E-2</v>
      </c>
      <c r="G347" s="1">
        <f t="shared" si="174"/>
        <v>4.5607110415749164E-2</v>
      </c>
      <c r="H347" s="1">
        <f t="shared" si="174"/>
        <v>3.4937650105384632E-2</v>
      </c>
      <c r="I347" s="1">
        <f t="shared" si="174"/>
        <v>6.3208538110102852E-2</v>
      </c>
      <c r="J347" s="1">
        <f t="shared" si="174"/>
        <v>5.7892495419552548E-2</v>
      </c>
      <c r="K347" s="1">
        <f t="shared" si="174"/>
        <v>5.5234474074277173E-2</v>
      </c>
      <c r="L347" s="1">
        <f t="shared" si="174"/>
        <v>5.2576452729002021E-2</v>
      </c>
      <c r="M347" s="1">
        <f t="shared" si="174"/>
        <v>4.7260410038451273E-2</v>
      </c>
      <c r="N347" s="1">
        <f t="shared" si="174"/>
        <v>4.1944367347900746E-2</v>
      </c>
      <c r="O347" s="1">
        <f t="shared" si="174"/>
        <v>3.1312281966799915E-2</v>
      </c>
      <c r="P347" s="1"/>
      <c r="Q347" s="1"/>
      <c r="R347" s="1"/>
      <c r="S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row>
    <row r="348" spans="1:49">
      <c r="A348" s="21" t="s">
        <v>5</v>
      </c>
      <c r="B348" s="24">
        <f t="shared" ref="B348:O348" si="175">$B$3-B347</f>
        <v>-3.6946031036478894E-2</v>
      </c>
      <c r="C348" s="1">
        <f t="shared" si="175"/>
        <v>-3.1611300881296628E-2</v>
      </c>
      <c r="D348" s="1">
        <f t="shared" si="175"/>
        <v>-2.8943935803705162E-2</v>
      </c>
      <c r="E348" s="1">
        <f t="shared" si="175"/>
        <v>-2.627657072611414E-2</v>
      </c>
      <c r="F348" s="1">
        <f t="shared" si="175"/>
        <v>-2.094184057093143E-2</v>
      </c>
      <c r="G348" s="1">
        <f t="shared" si="175"/>
        <v>-1.5607110415749165E-2</v>
      </c>
      <c r="H348" s="1">
        <f t="shared" si="175"/>
        <v>-4.9376501053846333E-3</v>
      </c>
      <c r="I348" s="1">
        <f t="shared" si="175"/>
        <v>-3.3208538110102853E-2</v>
      </c>
      <c r="J348" s="1">
        <f t="shared" si="175"/>
        <v>-2.7892495419552549E-2</v>
      </c>
      <c r="K348" s="1">
        <f t="shared" si="175"/>
        <v>-2.5234474074277174E-2</v>
      </c>
      <c r="L348" s="1">
        <f t="shared" si="175"/>
        <v>-2.2576452729002022E-2</v>
      </c>
      <c r="M348" s="1">
        <f t="shared" si="175"/>
        <v>-1.7260410038451274E-2</v>
      </c>
      <c r="N348" s="1">
        <f t="shared" si="175"/>
        <v>-1.1944367347900747E-2</v>
      </c>
      <c r="O348" s="1">
        <f t="shared" si="175"/>
        <v>-1.3122819667999164E-3</v>
      </c>
      <c r="P348" s="1"/>
      <c r="Q348" s="1"/>
      <c r="R348" s="1"/>
      <c r="S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row>
    <row r="349" spans="1:49" s="17" customFormat="1">
      <c r="A349" s="25" t="s">
        <v>6</v>
      </c>
      <c r="B349" s="26">
        <f t="shared" ref="B349:O349" si="176">B348/$B$3</f>
        <v>-1.2315343678826298</v>
      </c>
      <c r="C349" s="16">
        <f t="shared" si="176"/>
        <v>-1.0537100293765542</v>
      </c>
      <c r="D349" s="16">
        <f t="shared" si="176"/>
        <v>-0.96479786012350544</v>
      </c>
      <c r="E349" s="16">
        <f t="shared" si="176"/>
        <v>-0.87588569087047141</v>
      </c>
      <c r="F349" s="16">
        <f t="shared" si="176"/>
        <v>-0.69806135236438105</v>
      </c>
      <c r="G349" s="16">
        <f t="shared" si="176"/>
        <v>-0.52023701385830556</v>
      </c>
      <c r="H349" s="16">
        <f t="shared" si="176"/>
        <v>-0.16458833684615445</v>
      </c>
      <c r="I349" s="16">
        <f t="shared" si="176"/>
        <v>-1.1069512703367619</v>
      </c>
      <c r="J349" s="16">
        <f t="shared" si="176"/>
        <v>-0.92974984731841837</v>
      </c>
      <c r="K349" s="16">
        <f t="shared" si="176"/>
        <v>-0.84114913580923922</v>
      </c>
      <c r="L349" s="16">
        <f t="shared" si="176"/>
        <v>-0.75254842430006741</v>
      </c>
      <c r="M349" s="16">
        <f t="shared" si="176"/>
        <v>-0.57534700128170913</v>
      </c>
      <c r="N349" s="16">
        <f t="shared" si="176"/>
        <v>-0.39814557826335828</v>
      </c>
      <c r="O349" s="16">
        <f t="shared" si="176"/>
        <v>-4.3742732226663882E-2</v>
      </c>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row>
    <row r="350" spans="1:49" s="17" customFormat="1">
      <c r="A350" s="25" t="s">
        <v>13</v>
      </c>
      <c r="B350" s="27">
        <f>B341/B345*100</f>
        <v>70.298769771528981</v>
      </c>
      <c r="C350" s="18">
        <f t="shared" ref="C350:O350" si="177">C341/C345*100</f>
        <v>73.912334144840429</v>
      </c>
      <c r="D350" s="18">
        <f t="shared" si="177"/>
        <v>75.795351368673863</v>
      </c>
      <c r="E350" s="18">
        <f t="shared" si="177"/>
        <v>77.731272781854415</v>
      </c>
      <c r="F350" s="18">
        <f t="shared" si="177"/>
        <v>81.768384968203023</v>
      </c>
      <c r="G350" s="18">
        <f t="shared" si="177"/>
        <v>86.037338629976162</v>
      </c>
      <c r="H350" s="18">
        <f t="shared" si="177"/>
        <v>95.330173244447451</v>
      </c>
      <c r="I350" s="18">
        <f t="shared" si="177"/>
        <v>72.809440120512164</v>
      </c>
      <c r="J350" s="18">
        <f t="shared" si="177"/>
        <v>76.55206036429901</v>
      </c>
      <c r="K350" s="18">
        <f t="shared" si="177"/>
        <v>78.502328203269343</v>
      </c>
      <c r="L350" s="18">
        <f t="shared" si="177"/>
        <v>80.507389666920631</v>
      </c>
      <c r="M350" s="18">
        <f t="shared" si="177"/>
        <v>84.688684431353138</v>
      </c>
      <c r="N350" s="18">
        <f t="shared" si="177"/>
        <v>89.110100723903869</v>
      </c>
      <c r="O350" s="18">
        <f t="shared" si="177"/>
        <v>98.734822288892005</v>
      </c>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row>
    <row r="352" spans="1:49">
      <c r="A352" s="23" t="s">
        <v>285</v>
      </c>
    </row>
    <row r="353" spans="1:49">
      <c r="A353" s="21" t="s">
        <v>266</v>
      </c>
      <c r="B353" s="23" t="s">
        <v>74</v>
      </c>
      <c r="C353" s="2" t="s">
        <v>74</v>
      </c>
      <c r="D353" s="2" t="s">
        <v>74</v>
      </c>
      <c r="E353" s="2" t="s">
        <v>74</v>
      </c>
      <c r="F353" s="2" t="s">
        <v>74</v>
      </c>
      <c r="G353" s="2" t="s">
        <v>74</v>
      </c>
      <c r="H353" s="2" t="s">
        <v>74</v>
      </c>
      <c r="I353" s="2" t="s">
        <v>75</v>
      </c>
      <c r="J353" s="2" t="s">
        <v>75</v>
      </c>
      <c r="K353" s="2" t="s">
        <v>75</v>
      </c>
      <c r="L353" s="2" t="s">
        <v>75</v>
      </c>
      <c r="M353" s="2" t="s">
        <v>75</v>
      </c>
      <c r="N353" s="2" t="s">
        <v>75</v>
      </c>
      <c r="O353" s="2" t="s">
        <v>75</v>
      </c>
      <c r="P353" s="2"/>
      <c r="Q353" s="2"/>
      <c r="R353" s="2"/>
      <c r="S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c r="A354" s="21" t="s">
        <v>267</v>
      </c>
      <c r="B354" s="23" t="s">
        <v>74</v>
      </c>
      <c r="C354" s="2" t="s">
        <v>74</v>
      </c>
      <c r="D354" s="2" t="s">
        <v>74</v>
      </c>
      <c r="E354" s="2" t="s">
        <v>74</v>
      </c>
      <c r="F354" s="2" t="s">
        <v>74</v>
      </c>
      <c r="G354" s="2" t="s">
        <v>74</v>
      </c>
      <c r="H354" s="2" t="s">
        <v>74</v>
      </c>
      <c r="I354" s="2" t="s">
        <v>75</v>
      </c>
      <c r="J354" s="2" t="s">
        <v>75</v>
      </c>
      <c r="K354" s="2" t="s">
        <v>75</v>
      </c>
      <c r="L354" s="2" t="s">
        <v>75</v>
      </c>
      <c r="M354" s="2" t="s">
        <v>75</v>
      </c>
      <c r="N354" s="2" t="s">
        <v>75</v>
      </c>
      <c r="O354" s="2" t="s">
        <v>75</v>
      </c>
      <c r="P354" s="2"/>
      <c r="Q354" s="2"/>
      <c r="R354" s="2"/>
      <c r="S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c r="A355" s="21" t="s">
        <v>263</v>
      </c>
      <c r="B355" s="29">
        <f t="shared" ref="B355:H355" si="178">INDEX(SystemParamValues,MATCH("BasicRate",ParamNames,0),MATCH($B$2,SystemNames,0))</f>
        <v>0.2</v>
      </c>
      <c r="C355" s="14">
        <f t="shared" si="178"/>
        <v>0.2</v>
      </c>
      <c r="D355" s="14">
        <f t="shared" si="178"/>
        <v>0.2</v>
      </c>
      <c r="E355" s="14">
        <f t="shared" si="178"/>
        <v>0.2</v>
      </c>
      <c r="F355" s="14">
        <f t="shared" si="178"/>
        <v>0.2</v>
      </c>
      <c r="G355" s="14">
        <f t="shared" si="178"/>
        <v>0.2</v>
      </c>
      <c r="H355" s="14">
        <f t="shared" si="178"/>
        <v>0.2</v>
      </c>
      <c r="I355" s="14">
        <f t="shared" ref="I355:O355" si="179">INDEX(SystemParamValues,MATCH("HigherRate",ParamNames,0),MATCH($B$2,SystemNames,0))</f>
        <v>0.4</v>
      </c>
      <c r="J355" s="14">
        <f t="shared" si="179"/>
        <v>0.4</v>
      </c>
      <c r="K355" s="14">
        <f t="shared" si="179"/>
        <v>0.4</v>
      </c>
      <c r="L355" s="14">
        <f t="shared" si="179"/>
        <v>0.4</v>
      </c>
      <c r="M355" s="14">
        <f t="shared" si="179"/>
        <v>0.4</v>
      </c>
      <c r="N355" s="14">
        <f t="shared" si="179"/>
        <v>0.4</v>
      </c>
      <c r="O355" s="14">
        <f t="shared" si="179"/>
        <v>0.4</v>
      </c>
      <c r="R355" s="7"/>
      <c r="Z355" s="7"/>
      <c r="AH355" s="7"/>
      <c r="AP355" s="7"/>
    </row>
    <row r="356" spans="1:49">
      <c r="A356" s="21" t="s">
        <v>268</v>
      </c>
      <c r="B356" s="29">
        <f t="shared" ref="B356:H356" si="180">INDEX(SystemParamValues,MATCH("NIEmpeeMainRate",ParamNames,0),MATCH($B$2,SystemNames,0))</f>
        <v>0.12</v>
      </c>
      <c r="C356" s="14">
        <f t="shared" si="180"/>
        <v>0.12</v>
      </c>
      <c r="D356" s="14">
        <f t="shared" si="180"/>
        <v>0.12</v>
      </c>
      <c r="E356" s="14">
        <f t="shared" si="180"/>
        <v>0.12</v>
      </c>
      <c r="F356" s="14">
        <f t="shared" si="180"/>
        <v>0.12</v>
      </c>
      <c r="G356" s="14">
        <f t="shared" si="180"/>
        <v>0.12</v>
      </c>
      <c r="H356" s="14">
        <f t="shared" si="180"/>
        <v>0.12</v>
      </c>
      <c r="I356" s="14">
        <f t="shared" ref="I356:O356" si="181">INDEX(SystemParamValues,MATCH("NIEmpeeUELRate",ParamNames,0),MATCH($B$2,SystemNames,0))</f>
        <v>0.02</v>
      </c>
      <c r="J356" s="14">
        <f t="shared" si="181"/>
        <v>0.02</v>
      </c>
      <c r="K356" s="14">
        <f t="shared" si="181"/>
        <v>0.02</v>
      </c>
      <c r="L356" s="14">
        <f t="shared" si="181"/>
        <v>0.02</v>
      </c>
      <c r="M356" s="14">
        <f t="shared" si="181"/>
        <v>0.02</v>
      </c>
      <c r="N356" s="14">
        <f t="shared" si="181"/>
        <v>0.02</v>
      </c>
      <c r="O356" s="14">
        <f t="shared" si="181"/>
        <v>0.02</v>
      </c>
      <c r="R356" s="7"/>
      <c r="Z356" s="7"/>
      <c r="AH356" s="7"/>
      <c r="AP356" s="7"/>
    </row>
    <row r="357" spans="1:49">
      <c r="A357" s="21" t="s">
        <v>269</v>
      </c>
      <c r="B357" s="29">
        <f t="shared" ref="B357:H357" si="182">INDEX(SystemParamValues,MATCH("NIEmperMainRate",ParamNames,0),MATCH($B$2,SystemNames,0))</f>
        <v>0.13800000000000001</v>
      </c>
      <c r="C357" s="14">
        <f t="shared" si="182"/>
        <v>0.13800000000000001</v>
      </c>
      <c r="D357" s="14">
        <f t="shared" si="182"/>
        <v>0.13800000000000001</v>
      </c>
      <c r="E357" s="14">
        <f t="shared" si="182"/>
        <v>0.13800000000000001</v>
      </c>
      <c r="F357" s="14">
        <f t="shared" si="182"/>
        <v>0.13800000000000001</v>
      </c>
      <c r="G357" s="14">
        <f t="shared" si="182"/>
        <v>0.13800000000000001</v>
      </c>
      <c r="H357" s="14">
        <f t="shared" si="182"/>
        <v>0.13800000000000001</v>
      </c>
      <c r="I357" s="14">
        <f t="shared" ref="I357:O357" si="183">INDEX(SystemParamValues,MATCH("NIEmperUELRate",ParamNames,0),MATCH($B$2,SystemNames,0))</f>
        <v>0.13800000000000001</v>
      </c>
      <c r="J357" s="14">
        <f t="shared" si="183"/>
        <v>0.13800000000000001</v>
      </c>
      <c r="K357" s="14">
        <f t="shared" si="183"/>
        <v>0.13800000000000001</v>
      </c>
      <c r="L357" s="14">
        <f t="shared" si="183"/>
        <v>0.13800000000000001</v>
      </c>
      <c r="M357" s="14">
        <f t="shared" si="183"/>
        <v>0.13800000000000001</v>
      </c>
      <c r="N357" s="14">
        <f t="shared" si="183"/>
        <v>0.13800000000000001</v>
      </c>
      <c r="O357" s="14">
        <f t="shared" si="183"/>
        <v>0.13800000000000001</v>
      </c>
    </row>
    <row r="358" spans="1:49">
      <c r="A358" s="21" t="s">
        <v>264</v>
      </c>
      <c r="B358" s="29">
        <v>0</v>
      </c>
      <c r="C358" s="14">
        <v>0</v>
      </c>
      <c r="D358" s="14">
        <v>0</v>
      </c>
      <c r="E358" s="14">
        <v>0</v>
      </c>
      <c r="F358" s="14">
        <v>0</v>
      </c>
      <c r="G358" s="14">
        <v>0</v>
      </c>
      <c r="H358" s="14">
        <v>0</v>
      </c>
      <c r="I358" s="14">
        <v>0</v>
      </c>
      <c r="J358" s="14">
        <v>0</v>
      </c>
      <c r="K358" s="14">
        <v>0</v>
      </c>
      <c r="L358" s="14">
        <v>0</v>
      </c>
      <c r="M358" s="14">
        <v>0</v>
      </c>
      <c r="N358" s="14">
        <v>0</v>
      </c>
      <c r="O358" s="14">
        <v>0</v>
      </c>
    </row>
    <row r="359" spans="1:49">
      <c r="A359" s="21" t="s">
        <v>260</v>
      </c>
      <c r="B359" s="30">
        <f t="shared" ref="B359:O359" si="184">(B355+B356+B357+B358)/(1+B357)</f>
        <v>0.40246045694200355</v>
      </c>
      <c r="C359" s="15">
        <f t="shared" si="184"/>
        <v>0.40246045694200355</v>
      </c>
      <c r="D359" s="15">
        <f t="shared" si="184"/>
        <v>0.40246045694200355</v>
      </c>
      <c r="E359" s="15">
        <f t="shared" si="184"/>
        <v>0.40246045694200355</v>
      </c>
      <c r="F359" s="15">
        <f t="shared" si="184"/>
        <v>0.40246045694200355</v>
      </c>
      <c r="G359" s="15">
        <f t="shared" si="184"/>
        <v>0.40246045694200355</v>
      </c>
      <c r="H359" s="15">
        <f t="shared" si="184"/>
        <v>0.40246045694200355</v>
      </c>
      <c r="I359" s="15">
        <f t="shared" si="184"/>
        <v>0.49033391915641483</v>
      </c>
      <c r="J359" s="15">
        <f t="shared" si="184"/>
        <v>0.49033391915641483</v>
      </c>
      <c r="K359" s="15">
        <f t="shared" si="184"/>
        <v>0.49033391915641483</v>
      </c>
      <c r="L359" s="15">
        <f t="shared" si="184"/>
        <v>0.49033391915641483</v>
      </c>
      <c r="M359" s="15">
        <f t="shared" si="184"/>
        <v>0.49033391915641483</v>
      </c>
      <c r="N359" s="15">
        <f t="shared" si="184"/>
        <v>0.49033391915641483</v>
      </c>
      <c r="O359" s="15">
        <f t="shared" si="184"/>
        <v>0.49033391915641483</v>
      </c>
      <c r="P359" s="1"/>
      <c r="Q359" s="1"/>
      <c r="R359" s="1"/>
      <c r="S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row>
    <row r="360" spans="1:49">
      <c r="A360" s="21" t="s">
        <v>10</v>
      </c>
      <c r="B360" s="29">
        <f t="shared" ref="B360:H360" si="185">INDEX(SystemParamValues,MATCH("BasicRate",ParamNames,0),MATCH($B$2,SystemNames,0))</f>
        <v>0.2</v>
      </c>
      <c r="C360" s="14">
        <f t="shared" si="185"/>
        <v>0.2</v>
      </c>
      <c r="D360" s="14">
        <f t="shared" si="185"/>
        <v>0.2</v>
      </c>
      <c r="E360" s="14">
        <f t="shared" si="185"/>
        <v>0.2</v>
      </c>
      <c r="F360" s="14">
        <f t="shared" si="185"/>
        <v>0.2</v>
      </c>
      <c r="G360" s="14">
        <f t="shared" si="185"/>
        <v>0.2</v>
      </c>
      <c r="H360" s="14">
        <f t="shared" si="185"/>
        <v>0.2</v>
      </c>
      <c r="I360" s="14">
        <f t="shared" ref="I360:O360" si="186">INDEX(SystemParamValues,MATCH("HigherRate",ParamNames,0),MATCH($B$2,SystemNames,0))</f>
        <v>0.4</v>
      </c>
      <c r="J360" s="14">
        <f t="shared" si="186"/>
        <v>0.4</v>
      </c>
      <c r="K360" s="14">
        <f t="shared" si="186"/>
        <v>0.4</v>
      </c>
      <c r="L360" s="14">
        <f t="shared" si="186"/>
        <v>0.4</v>
      </c>
      <c r="M360" s="14">
        <f t="shared" si="186"/>
        <v>0.4</v>
      </c>
      <c r="N360" s="14">
        <f t="shared" si="186"/>
        <v>0.4</v>
      </c>
      <c r="O360" s="14">
        <f t="shared" si="186"/>
        <v>0.4</v>
      </c>
    </row>
    <row r="361" spans="1:49">
      <c r="A361" s="21" t="s">
        <v>181</v>
      </c>
      <c r="B361" s="41">
        <v>0</v>
      </c>
      <c r="C361" s="40">
        <v>5.0000000000000001E-3</v>
      </c>
      <c r="D361" s="40">
        <v>7.4999999999999997E-3</v>
      </c>
      <c r="E361" s="40">
        <v>0.01</v>
      </c>
      <c r="F361" s="40">
        <v>1.4999999999999999E-2</v>
      </c>
      <c r="G361" s="40">
        <v>0.02</v>
      </c>
      <c r="H361" s="40">
        <v>0.03</v>
      </c>
      <c r="I361" s="40">
        <v>0</v>
      </c>
      <c r="J361" s="40">
        <v>5.0000000000000001E-3</v>
      </c>
      <c r="K361" s="40">
        <v>7.4999999999999997E-3</v>
      </c>
      <c r="L361" s="40">
        <v>0.01</v>
      </c>
      <c r="M361" s="40">
        <v>1.4999999999999999E-2</v>
      </c>
      <c r="N361" s="40">
        <v>0.02</v>
      </c>
      <c r="O361" s="40">
        <v>0.03</v>
      </c>
    </row>
    <row r="362" spans="1:49">
      <c r="A362" s="21" t="s">
        <v>3</v>
      </c>
      <c r="B362" s="29">
        <v>25</v>
      </c>
      <c r="C362" s="14">
        <v>25</v>
      </c>
      <c r="D362" s="14">
        <v>25</v>
      </c>
      <c r="E362" s="14">
        <v>25</v>
      </c>
      <c r="F362" s="14">
        <v>25</v>
      </c>
      <c r="G362" s="14">
        <v>25</v>
      </c>
      <c r="H362" s="14">
        <v>25</v>
      </c>
      <c r="I362" s="14">
        <v>25</v>
      </c>
      <c r="J362" s="14">
        <v>25</v>
      </c>
      <c r="K362" s="14">
        <v>25</v>
      </c>
      <c r="L362" s="14">
        <v>25</v>
      </c>
      <c r="M362" s="14">
        <v>25</v>
      </c>
      <c r="N362" s="14">
        <v>25</v>
      </c>
      <c r="O362" s="14">
        <v>25</v>
      </c>
    </row>
    <row r="363" spans="1:49">
      <c r="A363" s="21" t="s">
        <v>251</v>
      </c>
      <c r="B363" s="24">
        <f>1</f>
        <v>1</v>
      </c>
      <c r="C363" s="1">
        <f>1</f>
        <v>1</v>
      </c>
      <c r="D363" s="1">
        <f>1</f>
        <v>1</v>
      </c>
      <c r="E363" s="1">
        <f>1</f>
        <v>1</v>
      </c>
      <c r="F363" s="1">
        <f>1</f>
        <v>1</v>
      </c>
      <c r="G363" s="1">
        <f>1</f>
        <v>1</v>
      </c>
      <c r="H363" s="1">
        <f>1</f>
        <v>1</v>
      </c>
      <c r="I363" s="1">
        <f>1</f>
        <v>1</v>
      </c>
      <c r="J363" s="1">
        <f>1</f>
        <v>1</v>
      </c>
      <c r="K363" s="1">
        <f>1</f>
        <v>1</v>
      </c>
      <c r="L363" s="1">
        <f>1</f>
        <v>1</v>
      </c>
      <c r="M363" s="1">
        <f>1</f>
        <v>1</v>
      </c>
      <c r="N363" s="1">
        <f>1</f>
        <v>1</v>
      </c>
      <c r="O363" s="1">
        <f>1</f>
        <v>1</v>
      </c>
      <c r="P363" s="1"/>
      <c r="Q363" s="1"/>
      <c r="R363" s="1"/>
      <c r="S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row>
    <row r="364" spans="1:49">
      <c r="A364" s="21" t="s">
        <v>250</v>
      </c>
      <c r="B364" s="24">
        <f>((1+$B$3)*(1+$B$4))-1</f>
        <v>5.0599999999999978E-2</v>
      </c>
      <c r="C364" s="1">
        <f t="shared" ref="C364:O364" si="187">((1+$B$3)*(1+$B$4))-1</f>
        <v>5.0599999999999978E-2</v>
      </c>
      <c r="D364" s="1">
        <f t="shared" si="187"/>
        <v>5.0599999999999978E-2</v>
      </c>
      <c r="E364" s="1">
        <f t="shared" si="187"/>
        <v>5.0599999999999978E-2</v>
      </c>
      <c r="F364" s="1">
        <f t="shared" si="187"/>
        <v>5.0599999999999978E-2</v>
      </c>
      <c r="G364" s="1">
        <f t="shared" si="187"/>
        <v>5.0599999999999978E-2</v>
      </c>
      <c r="H364" s="1">
        <f t="shared" si="187"/>
        <v>5.0599999999999978E-2</v>
      </c>
      <c r="I364" s="1">
        <f t="shared" si="187"/>
        <v>5.0599999999999978E-2</v>
      </c>
      <c r="J364" s="1">
        <f t="shared" si="187"/>
        <v>5.0599999999999978E-2</v>
      </c>
      <c r="K364" s="1">
        <f t="shared" si="187"/>
        <v>5.0599999999999978E-2</v>
      </c>
      <c r="L364" s="1">
        <f t="shared" si="187"/>
        <v>5.0599999999999978E-2</v>
      </c>
      <c r="M364" s="1">
        <f t="shared" si="187"/>
        <v>5.0599999999999978E-2</v>
      </c>
      <c r="N364" s="1">
        <f t="shared" si="187"/>
        <v>5.0599999999999978E-2</v>
      </c>
      <c r="O364" s="1">
        <f t="shared" si="187"/>
        <v>5.0599999999999978E-2</v>
      </c>
      <c r="P364" s="1"/>
      <c r="Q364" s="1"/>
      <c r="R364" s="1"/>
      <c r="S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row>
    <row r="365" spans="1:49">
      <c r="A365" s="21" t="s">
        <v>254</v>
      </c>
      <c r="B365" s="24">
        <f t="shared" ref="B365:O365" si="188">B363*((1+B364)^B362)</f>
        <v>3.4350646224686523</v>
      </c>
      <c r="C365" s="1">
        <f t="shared" si="188"/>
        <v>3.4350646224686523</v>
      </c>
      <c r="D365" s="1">
        <f t="shared" si="188"/>
        <v>3.4350646224686523</v>
      </c>
      <c r="E365" s="1">
        <f t="shared" si="188"/>
        <v>3.4350646224686523</v>
      </c>
      <c r="F365" s="1">
        <f t="shared" si="188"/>
        <v>3.4350646224686523</v>
      </c>
      <c r="G365" s="1">
        <f t="shared" si="188"/>
        <v>3.4350646224686523</v>
      </c>
      <c r="H365" s="1">
        <f t="shared" si="188"/>
        <v>3.4350646224686523</v>
      </c>
      <c r="I365" s="1">
        <f t="shared" si="188"/>
        <v>3.4350646224686523</v>
      </c>
      <c r="J365" s="1">
        <f t="shared" si="188"/>
        <v>3.4350646224686523</v>
      </c>
      <c r="K365" s="1">
        <f t="shared" si="188"/>
        <v>3.4350646224686523</v>
      </c>
      <c r="L365" s="1">
        <f t="shared" si="188"/>
        <v>3.4350646224686523</v>
      </c>
      <c r="M365" s="1">
        <f t="shared" si="188"/>
        <v>3.4350646224686523</v>
      </c>
      <c r="N365" s="1">
        <f t="shared" si="188"/>
        <v>3.4350646224686523</v>
      </c>
      <c r="O365" s="1">
        <f t="shared" si="188"/>
        <v>3.4350646224686523</v>
      </c>
      <c r="P365" s="1"/>
      <c r="Q365" s="1"/>
      <c r="R365" s="1"/>
      <c r="S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row>
    <row r="366" spans="1:49">
      <c r="A366" s="21" t="s">
        <v>258</v>
      </c>
      <c r="B366" s="24">
        <f t="shared" ref="B366:O366" si="189">B365</f>
        <v>3.4350646224686523</v>
      </c>
      <c r="C366" s="1">
        <f t="shared" si="189"/>
        <v>3.4350646224686523</v>
      </c>
      <c r="D366" s="1">
        <f t="shared" si="189"/>
        <v>3.4350646224686523</v>
      </c>
      <c r="E366" s="1">
        <f t="shared" si="189"/>
        <v>3.4350646224686523</v>
      </c>
      <c r="F366" s="1">
        <f t="shared" si="189"/>
        <v>3.4350646224686523</v>
      </c>
      <c r="G366" s="1">
        <f t="shared" si="189"/>
        <v>3.4350646224686523</v>
      </c>
      <c r="H366" s="1">
        <f t="shared" si="189"/>
        <v>3.4350646224686523</v>
      </c>
      <c r="I366" s="1">
        <f t="shared" si="189"/>
        <v>3.4350646224686523</v>
      </c>
      <c r="J366" s="1">
        <f t="shared" si="189"/>
        <v>3.4350646224686523</v>
      </c>
      <c r="K366" s="1">
        <f t="shared" si="189"/>
        <v>3.4350646224686523</v>
      </c>
      <c r="L366" s="1">
        <f t="shared" si="189"/>
        <v>3.4350646224686523</v>
      </c>
      <c r="M366" s="1">
        <f t="shared" si="189"/>
        <v>3.4350646224686523</v>
      </c>
      <c r="N366" s="1">
        <f t="shared" si="189"/>
        <v>3.4350646224686523</v>
      </c>
      <c r="O366" s="1">
        <f t="shared" si="189"/>
        <v>3.4350646224686523</v>
      </c>
      <c r="P366" s="1"/>
      <c r="Q366" s="1"/>
      <c r="R366" s="1"/>
      <c r="S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row>
    <row r="367" spans="1:49">
      <c r="A367" s="21" t="s">
        <v>253</v>
      </c>
      <c r="B367" s="24">
        <f t="shared" ref="B367:O367" si="190">1/(1-B359)</f>
        <v>1.6735294117647062</v>
      </c>
      <c r="C367" s="1">
        <f t="shared" si="190"/>
        <v>1.6735294117647062</v>
      </c>
      <c r="D367" s="1">
        <f t="shared" si="190"/>
        <v>1.6735294117647062</v>
      </c>
      <c r="E367" s="1">
        <f t="shared" si="190"/>
        <v>1.6735294117647062</v>
      </c>
      <c r="F367" s="1">
        <f t="shared" si="190"/>
        <v>1.6735294117647062</v>
      </c>
      <c r="G367" s="1">
        <f t="shared" si="190"/>
        <v>1.6735294117647062</v>
      </c>
      <c r="H367" s="1">
        <f t="shared" si="190"/>
        <v>1.6735294117647062</v>
      </c>
      <c r="I367" s="1">
        <f t="shared" si="190"/>
        <v>1.9620689655172419</v>
      </c>
      <c r="J367" s="1">
        <f t="shared" si="190"/>
        <v>1.9620689655172419</v>
      </c>
      <c r="K367" s="1">
        <f t="shared" si="190"/>
        <v>1.9620689655172419</v>
      </c>
      <c r="L367" s="1">
        <f t="shared" si="190"/>
        <v>1.9620689655172419</v>
      </c>
      <c r="M367" s="1">
        <f t="shared" si="190"/>
        <v>1.9620689655172419</v>
      </c>
      <c r="N367" s="1">
        <f t="shared" si="190"/>
        <v>1.9620689655172419</v>
      </c>
      <c r="O367" s="1">
        <f t="shared" si="190"/>
        <v>1.9620689655172419</v>
      </c>
      <c r="P367" s="1"/>
      <c r="Q367" s="1"/>
      <c r="R367" s="1"/>
      <c r="S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row>
    <row r="368" spans="1:49">
      <c r="A368" s="21" t="s">
        <v>11</v>
      </c>
      <c r="B368" s="24">
        <f>((1+$B$3)*(1+$B$4)*(1-B361))-1</f>
        <v>5.0599999999999978E-2</v>
      </c>
      <c r="C368" s="1">
        <f t="shared" ref="C368:O368" si="191">((1+$B$3)*(1+$B$4)*(1-C361))-1</f>
        <v>4.5347000000000026E-2</v>
      </c>
      <c r="D368" s="1">
        <f t="shared" si="191"/>
        <v>4.2720499999999939E-2</v>
      </c>
      <c r="E368" s="1">
        <f t="shared" si="191"/>
        <v>4.0094000000000074E-2</v>
      </c>
      <c r="F368" s="1">
        <f t="shared" si="191"/>
        <v>3.48409999999999E-2</v>
      </c>
      <c r="G368" s="1">
        <f t="shared" si="191"/>
        <v>2.9587999999999948E-2</v>
      </c>
      <c r="H368" s="1">
        <f t="shared" si="191"/>
        <v>1.9082000000000043E-2</v>
      </c>
      <c r="I368" s="1">
        <f t="shared" si="191"/>
        <v>5.0599999999999978E-2</v>
      </c>
      <c r="J368" s="1">
        <f t="shared" si="191"/>
        <v>4.5347000000000026E-2</v>
      </c>
      <c r="K368" s="1">
        <f t="shared" si="191"/>
        <v>4.2720499999999939E-2</v>
      </c>
      <c r="L368" s="1">
        <f t="shared" si="191"/>
        <v>4.0094000000000074E-2</v>
      </c>
      <c r="M368" s="1">
        <f t="shared" si="191"/>
        <v>3.48409999999999E-2</v>
      </c>
      <c r="N368" s="1">
        <f t="shared" si="191"/>
        <v>2.9587999999999948E-2</v>
      </c>
      <c r="O368" s="1">
        <f t="shared" si="191"/>
        <v>1.9082000000000043E-2</v>
      </c>
      <c r="P368" s="1"/>
      <c r="Q368" s="1"/>
      <c r="R368" s="1"/>
      <c r="S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row>
    <row r="369" spans="1:49">
      <c r="A369" s="21" t="s">
        <v>255</v>
      </c>
      <c r="B369" s="24">
        <f t="shared" ref="B369:O369" si="192">B367*((1+B368)^(B362))</f>
        <v>5.7486816770137157</v>
      </c>
      <c r="C369" s="1">
        <f t="shared" si="192"/>
        <v>5.0716033457303764</v>
      </c>
      <c r="D369" s="1">
        <f t="shared" si="192"/>
        <v>4.7624578710476024</v>
      </c>
      <c r="E369" s="1">
        <f t="shared" si="192"/>
        <v>4.4714473967677906</v>
      </c>
      <c r="F369" s="1">
        <f t="shared" si="192"/>
        <v>3.9397986175555517</v>
      </c>
      <c r="G369" s="1">
        <f t="shared" si="192"/>
        <v>3.4691266348039784</v>
      </c>
      <c r="H369" s="1">
        <f t="shared" si="192"/>
        <v>2.6844889317246965</v>
      </c>
      <c r="I369" s="1">
        <f t="shared" si="192"/>
        <v>6.7398336902919436</v>
      </c>
      <c r="J369" s="1">
        <f t="shared" si="192"/>
        <v>5.9460177156838903</v>
      </c>
      <c r="K369" s="1">
        <f t="shared" si="192"/>
        <v>5.5835712970902938</v>
      </c>
      <c r="L369" s="1">
        <f t="shared" si="192"/>
        <v>5.2423866031070645</v>
      </c>
      <c r="M369" s="1">
        <f t="shared" si="192"/>
        <v>4.6190742412720267</v>
      </c>
      <c r="N369" s="1">
        <f t="shared" si="192"/>
        <v>4.0672519166667334</v>
      </c>
      <c r="O369" s="1">
        <f t="shared" si="192"/>
        <v>3.1473318509875758</v>
      </c>
      <c r="P369" s="1"/>
      <c r="Q369" s="1"/>
      <c r="R369" s="1"/>
      <c r="S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row>
    <row r="370" spans="1:49">
      <c r="A370" s="21" t="s">
        <v>259</v>
      </c>
      <c r="B370" s="24">
        <f t="shared" ref="B370:O370" si="193">B369*(1-B360*(1-$B$12))</f>
        <v>4.8863794254616586</v>
      </c>
      <c r="C370" s="1">
        <f t="shared" si="193"/>
        <v>4.3108628438708196</v>
      </c>
      <c r="D370" s="1">
        <f t="shared" si="193"/>
        <v>4.0480891903904617</v>
      </c>
      <c r="E370" s="1">
        <f t="shared" si="193"/>
        <v>3.8007302872526219</v>
      </c>
      <c r="F370" s="1">
        <f t="shared" si="193"/>
        <v>3.3488288249222187</v>
      </c>
      <c r="G370" s="1">
        <f t="shared" si="193"/>
        <v>2.9487576395833814</v>
      </c>
      <c r="H370" s="1">
        <f t="shared" si="193"/>
        <v>2.2818155919659922</v>
      </c>
      <c r="I370" s="1">
        <f t="shared" si="193"/>
        <v>4.71788358320436</v>
      </c>
      <c r="J370" s="1">
        <f t="shared" si="193"/>
        <v>4.1622124009787234</v>
      </c>
      <c r="K370" s="1">
        <f t="shared" si="193"/>
        <v>3.9084999079632055</v>
      </c>
      <c r="L370" s="1">
        <f t="shared" si="193"/>
        <v>3.6696706221749449</v>
      </c>
      <c r="M370" s="1">
        <f t="shared" si="193"/>
        <v>3.2333519688904184</v>
      </c>
      <c r="N370" s="1">
        <f t="shared" si="193"/>
        <v>2.8470763416667131</v>
      </c>
      <c r="O370" s="1">
        <f t="shared" si="193"/>
        <v>2.2031322956913031</v>
      </c>
      <c r="P370" s="1"/>
      <c r="Q370" s="1"/>
      <c r="R370" s="1"/>
      <c r="S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row>
    <row r="371" spans="1:49">
      <c r="A371" s="21" t="s">
        <v>256</v>
      </c>
      <c r="B371" s="24">
        <f t="shared" ref="B371:O371" si="194">B370/((1+$B$4)^B362)</f>
        <v>2.9783991049331182</v>
      </c>
      <c r="C371" s="1">
        <f t="shared" si="194"/>
        <v>2.6276039819525945</v>
      </c>
      <c r="D371" s="1">
        <f t="shared" si="194"/>
        <v>2.4674353281948154</v>
      </c>
      <c r="E371" s="1">
        <f t="shared" si="194"/>
        <v>2.3166624406322875</v>
      </c>
      <c r="F371" s="1">
        <f t="shared" si="194"/>
        <v>2.0412145489050348</v>
      </c>
      <c r="G371" s="1">
        <f t="shared" si="194"/>
        <v>1.7973588110321725</v>
      </c>
      <c r="H371" s="1">
        <f t="shared" si="194"/>
        <v>1.3908370441560323</v>
      </c>
      <c r="I371" s="1">
        <f t="shared" si="194"/>
        <v>2.8756956875216311</v>
      </c>
      <c r="J371" s="1">
        <f t="shared" si="194"/>
        <v>2.536996948092161</v>
      </c>
      <c r="K371" s="1">
        <f t="shared" si="194"/>
        <v>2.3823513513605121</v>
      </c>
      <c r="L371" s="1">
        <f t="shared" si="194"/>
        <v>2.2367775288863467</v>
      </c>
      <c r="M371" s="1">
        <f t="shared" si="194"/>
        <v>1.9708278403221027</v>
      </c>
      <c r="N371" s="1">
        <f t="shared" si="194"/>
        <v>1.7353809209965805</v>
      </c>
      <c r="O371" s="1">
        <f t="shared" si="194"/>
        <v>1.3428771460816864</v>
      </c>
      <c r="P371" s="1"/>
      <c r="Q371" s="1"/>
      <c r="R371" s="1"/>
      <c r="S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row>
    <row r="372" spans="1:49">
      <c r="A372" s="21" t="s">
        <v>12</v>
      </c>
      <c r="B372" s="24">
        <f t="shared" ref="B372:O372" si="195">B371^(1/B362)-1</f>
        <v>4.462235541274584E-2</v>
      </c>
      <c r="C372" s="1">
        <f t="shared" si="195"/>
        <v>3.9399243635682257E-2</v>
      </c>
      <c r="D372" s="1">
        <f t="shared" si="195"/>
        <v>3.6787687747150244E-2</v>
      </c>
      <c r="E372" s="1">
        <f t="shared" si="195"/>
        <v>3.4176131858618453E-2</v>
      </c>
      <c r="F372" s="1">
        <f t="shared" si="195"/>
        <v>2.8953020081554648E-2</v>
      </c>
      <c r="G372" s="1">
        <f t="shared" si="195"/>
        <v>2.3729908304490843E-2</v>
      </c>
      <c r="H372" s="1">
        <f t="shared" si="195"/>
        <v>1.3283684750363456E-2</v>
      </c>
      <c r="I372" s="1">
        <f t="shared" si="195"/>
        <v>4.3157096924174798E-2</v>
      </c>
      <c r="J372" s="1">
        <f t="shared" si="195"/>
        <v>3.7941311439553926E-2</v>
      </c>
      <c r="K372" s="1">
        <f t="shared" si="195"/>
        <v>3.5333418697243602E-2</v>
      </c>
      <c r="L372" s="1">
        <f t="shared" si="195"/>
        <v>3.2725525954933277E-2</v>
      </c>
      <c r="M372" s="1">
        <f t="shared" si="195"/>
        <v>2.7509740470312183E-2</v>
      </c>
      <c r="N372" s="1">
        <f t="shared" si="195"/>
        <v>2.2293954985691311E-2</v>
      </c>
      <c r="O372" s="1">
        <f t="shared" si="195"/>
        <v>1.1862384016449568E-2</v>
      </c>
      <c r="P372" s="1"/>
      <c r="Q372" s="1"/>
      <c r="R372" s="1"/>
      <c r="S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row>
    <row r="373" spans="1:49">
      <c r="A373" s="21" t="s">
        <v>5</v>
      </c>
      <c r="B373" s="24">
        <f t="shared" ref="B373:O373" si="196">$B$3-B372</f>
        <v>-1.4622355412745841E-2</v>
      </c>
      <c r="C373" s="1">
        <f t="shared" si="196"/>
        <v>-9.3992436356822584E-3</v>
      </c>
      <c r="D373" s="1">
        <f t="shared" si="196"/>
        <v>-6.787687747150245E-3</v>
      </c>
      <c r="E373" s="1">
        <f t="shared" si="196"/>
        <v>-4.1761318586184537E-3</v>
      </c>
      <c r="F373" s="1">
        <f t="shared" si="196"/>
        <v>1.046979918445351E-3</v>
      </c>
      <c r="G373" s="1">
        <f t="shared" si="196"/>
        <v>6.2700916955091557E-3</v>
      </c>
      <c r="H373" s="1">
        <f t="shared" si="196"/>
        <v>1.6716315249636543E-2</v>
      </c>
      <c r="I373" s="1">
        <f t="shared" si="196"/>
        <v>-1.3157096924174799E-2</v>
      </c>
      <c r="J373" s="1">
        <f t="shared" si="196"/>
        <v>-7.9413114395539275E-3</v>
      </c>
      <c r="K373" s="1">
        <f t="shared" si="196"/>
        <v>-5.3334186972436026E-3</v>
      </c>
      <c r="L373" s="1">
        <f t="shared" si="196"/>
        <v>-2.7255259549332778E-3</v>
      </c>
      <c r="M373" s="1">
        <f t="shared" si="196"/>
        <v>2.4902595296878161E-3</v>
      </c>
      <c r="N373" s="1">
        <f t="shared" si="196"/>
        <v>7.7060450143086878E-3</v>
      </c>
      <c r="O373" s="1">
        <f t="shared" si="196"/>
        <v>1.8137615983550431E-2</v>
      </c>
      <c r="P373" s="1"/>
      <c r="Q373" s="1"/>
      <c r="R373" s="1"/>
      <c r="S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row>
    <row r="374" spans="1:49" s="17" customFormat="1">
      <c r="A374" s="25" t="s">
        <v>6</v>
      </c>
      <c r="B374" s="26">
        <f t="shared" ref="B374:O374" si="197">B373/$B$3</f>
        <v>-0.48741184709152807</v>
      </c>
      <c r="C374" s="16">
        <f t="shared" si="197"/>
        <v>-0.31330812118940865</v>
      </c>
      <c r="D374" s="16">
        <f t="shared" si="197"/>
        <v>-0.2262562582383415</v>
      </c>
      <c r="E374" s="16">
        <f t="shared" si="197"/>
        <v>-0.13920439528728179</v>
      </c>
      <c r="F374" s="16">
        <f t="shared" si="197"/>
        <v>3.4899330614845035E-2</v>
      </c>
      <c r="G374" s="16">
        <f t="shared" si="197"/>
        <v>0.20900305651697187</v>
      </c>
      <c r="H374" s="16">
        <f t="shared" si="197"/>
        <v>0.5572105083212181</v>
      </c>
      <c r="I374" s="16">
        <f t="shared" si="197"/>
        <v>-0.43856989747249331</v>
      </c>
      <c r="J374" s="16">
        <f t="shared" si="197"/>
        <v>-0.26471038131846425</v>
      </c>
      <c r="K374" s="16">
        <f t="shared" si="197"/>
        <v>-0.17778062324145344</v>
      </c>
      <c r="L374" s="16">
        <f t="shared" si="197"/>
        <v>-9.0850865164442601E-2</v>
      </c>
      <c r="M374" s="16">
        <f t="shared" si="197"/>
        <v>8.3008650989593868E-2</v>
      </c>
      <c r="N374" s="16">
        <f t="shared" si="197"/>
        <v>0.25686816714362293</v>
      </c>
      <c r="O374" s="16">
        <f t="shared" si="197"/>
        <v>0.60458719945168105</v>
      </c>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row>
    <row r="375" spans="1:49" s="17" customFormat="1">
      <c r="A375" s="25" t="s">
        <v>13</v>
      </c>
      <c r="B375" s="27">
        <f>B366/B370*100</f>
        <v>70.298769771528995</v>
      </c>
      <c r="C375" s="18">
        <f t="shared" ref="C375:O375" si="198">C366/C370*100</f>
        <v>79.683922845112633</v>
      </c>
      <c r="D375" s="18">
        <f t="shared" si="198"/>
        <v>84.85644611346423</v>
      </c>
      <c r="E375" s="18">
        <f t="shared" si="198"/>
        <v>90.379068306678164</v>
      </c>
      <c r="F375" s="18">
        <f t="shared" si="198"/>
        <v>102.5751031794955</v>
      </c>
      <c r="G375" s="18">
        <f t="shared" si="198"/>
        <v>116.49192786674661</v>
      </c>
      <c r="H375" s="18">
        <f t="shared" si="198"/>
        <v>150.54085152906816</v>
      </c>
      <c r="I375" s="18">
        <f t="shared" si="198"/>
        <v>72.809440120512164</v>
      </c>
      <c r="J375" s="18">
        <f t="shared" si="198"/>
        <v>82.529777232438079</v>
      </c>
      <c r="K375" s="18">
        <f t="shared" si="198"/>
        <v>87.887033474659347</v>
      </c>
      <c r="L375" s="18">
        <f t="shared" si="198"/>
        <v>93.606892174773833</v>
      </c>
      <c r="M375" s="18">
        <f t="shared" si="198"/>
        <v>106.23849972162031</v>
      </c>
      <c r="N375" s="18">
        <f t="shared" si="198"/>
        <v>120.65235386198754</v>
      </c>
      <c r="O375" s="18">
        <f t="shared" si="198"/>
        <v>155.91731051224914</v>
      </c>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row>
    <row r="377" spans="1:49">
      <c r="A377" s="23" t="s">
        <v>289</v>
      </c>
    </row>
    <row r="378" spans="1:49">
      <c r="A378" s="21" t="s">
        <v>266</v>
      </c>
      <c r="B378" s="23" t="s">
        <v>74</v>
      </c>
      <c r="C378" s="11">
        <v>0.25</v>
      </c>
      <c r="D378" s="11">
        <v>0.3</v>
      </c>
      <c r="E378" s="11">
        <v>0.33</v>
      </c>
      <c r="F378" s="2" t="s">
        <v>75</v>
      </c>
      <c r="G378" s="11">
        <v>0.25</v>
      </c>
      <c r="H378" s="11">
        <v>0.3</v>
      </c>
      <c r="I378" s="11">
        <v>0.33</v>
      </c>
      <c r="J378" s="2" t="s">
        <v>75</v>
      </c>
      <c r="K378" s="11">
        <v>0.25</v>
      </c>
      <c r="L378" s="11">
        <v>0.3</v>
      </c>
      <c r="M378" s="11">
        <v>0.33</v>
      </c>
      <c r="N378" s="2"/>
      <c r="O378" s="2"/>
      <c r="P378" s="2"/>
      <c r="Q378" s="2"/>
      <c r="R378" s="2"/>
      <c r="S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c r="A379" s="21" t="s">
        <v>267</v>
      </c>
      <c r="B379" s="23" t="s">
        <v>74</v>
      </c>
      <c r="C379" s="2" t="s">
        <v>74</v>
      </c>
      <c r="D379" s="2" t="s">
        <v>74</v>
      </c>
      <c r="E379" s="2" t="s">
        <v>74</v>
      </c>
      <c r="F379" s="2" t="s">
        <v>75</v>
      </c>
      <c r="G379" s="2" t="s">
        <v>75</v>
      </c>
      <c r="H379" s="2" t="s">
        <v>75</v>
      </c>
      <c r="I379" s="2" t="s">
        <v>75</v>
      </c>
      <c r="J379" s="2" t="s">
        <v>74</v>
      </c>
      <c r="K379" s="2" t="s">
        <v>74</v>
      </c>
      <c r="L379" s="2" t="s">
        <v>74</v>
      </c>
      <c r="M379" s="2" t="s">
        <v>74</v>
      </c>
      <c r="N379" s="2"/>
      <c r="O379" s="2"/>
      <c r="P379" s="2"/>
      <c r="Q379" s="2"/>
      <c r="R379" s="2"/>
      <c r="S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c r="A380" s="21" t="s">
        <v>265</v>
      </c>
      <c r="B380" s="29">
        <f>INDEX(SystemParamValues,MATCH("BasicRate",ParamNames,0),MATCH($B$2,SystemNames,0))</f>
        <v>0.2</v>
      </c>
      <c r="C380" s="14">
        <v>0.25</v>
      </c>
      <c r="D380" s="14">
        <v>0.3</v>
      </c>
      <c r="E380" s="14">
        <v>0.33</v>
      </c>
      <c r="F380" s="14">
        <f>INDEX(SystemParamValues,MATCH("HigherRate",ParamNames,0),MATCH($B$2,SystemNames,0))</f>
        <v>0.4</v>
      </c>
      <c r="G380" s="14">
        <v>0.25</v>
      </c>
      <c r="H380" s="14">
        <v>0.3</v>
      </c>
      <c r="I380" s="14">
        <v>0.33</v>
      </c>
      <c r="J380" s="14">
        <f>INDEX(SystemParamValues,MATCH("HigherRate",ParamNames,0),MATCH($B$2,SystemNames,0))</f>
        <v>0.4</v>
      </c>
      <c r="K380" s="14">
        <v>0.25</v>
      </c>
      <c r="L380" s="14">
        <v>0.3</v>
      </c>
      <c r="M380" s="14">
        <v>0.33</v>
      </c>
      <c r="R380" s="7"/>
      <c r="Z380" s="7"/>
      <c r="AH380" s="7"/>
      <c r="AP380" s="7"/>
    </row>
    <row r="381" spans="1:49">
      <c r="A381" s="21" t="s">
        <v>268</v>
      </c>
      <c r="B381" s="29">
        <f>INDEX(SystemParamValues,MATCH("NIEmpeeMainRate",ParamNames,0),MATCH($B$2,SystemNames,0))</f>
        <v>0.12</v>
      </c>
      <c r="C381" s="14">
        <f>INDEX(SystemParamValues,MATCH("NIEmpeeMainRate",ParamNames,0),MATCH($B$2,SystemNames,0))</f>
        <v>0.12</v>
      </c>
      <c r="D381" s="14">
        <f>INDEX(SystemParamValues,MATCH("NIEmpeeMainRate",ParamNames,0),MATCH($B$2,SystemNames,0))</f>
        <v>0.12</v>
      </c>
      <c r="E381" s="14">
        <f>INDEX(SystemParamValues,MATCH("NIEmpeeMainRate",ParamNames,0),MATCH($B$2,SystemNames,0))</f>
        <v>0.12</v>
      </c>
      <c r="F381" s="14">
        <f t="shared" ref="F381:M381" si="199">INDEX(SystemParamValues,MATCH("NIEmpeeUELRate",ParamNames,0),MATCH($B$2,SystemNames,0))</f>
        <v>0.02</v>
      </c>
      <c r="G381" s="14">
        <f t="shared" si="199"/>
        <v>0.02</v>
      </c>
      <c r="H381" s="14">
        <f t="shared" si="199"/>
        <v>0.02</v>
      </c>
      <c r="I381" s="14">
        <f t="shared" si="199"/>
        <v>0.02</v>
      </c>
      <c r="J381" s="14">
        <f t="shared" si="199"/>
        <v>0.02</v>
      </c>
      <c r="K381" s="14">
        <f t="shared" si="199"/>
        <v>0.02</v>
      </c>
      <c r="L381" s="14">
        <f t="shared" si="199"/>
        <v>0.02</v>
      </c>
      <c r="M381" s="14">
        <f t="shared" si="199"/>
        <v>0.02</v>
      </c>
      <c r="R381" s="7"/>
      <c r="Z381" s="7"/>
      <c r="AH381" s="7"/>
      <c r="AP381" s="7"/>
    </row>
    <row r="382" spans="1:49">
      <c r="A382" s="21" t="s">
        <v>269</v>
      </c>
      <c r="B382" s="29">
        <f>INDEX(SystemParamValues,MATCH("NIEmperMainRate",ParamNames,0),MATCH($B$2,SystemNames,0))</f>
        <v>0.13800000000000001</v>
      </c>
      <c r="C382" s="14">
        <f>INDEX(SystemParamValues,MATCH("NIEmperMainRate",ParamNames,0),MATCH($B$2,SystemNames,0))</f>
        <v>0.13800000000000001</v>
      </c>
      <c r="D382" s="14">
        <f>INDEX(SystemParamValues,MATCH("NIEmperMainRate",ParamNames,0),MATCH($B$2,SystemNames,0))</f>
        <v>0.13800000000000001</v>
      </c>
      <c r="E382" s="14">
        <f>INDEX(SystemParamValues,MATCH("NIEmperMainRate",ParamNames,0),MATCH($B$2,SystemNames,0))</f>
        <v>0.13800000000000001</v>
      </c>
      <c r="F382" s="14">
        <f t="shared" ref="F382:M382" si="200">INDEX(SystemParamValues,MATCH("NIEmperUELRate",ParamNames,0),MATCH($B$2,SystemNames,0))</f>
        <v>0.13800000000000001</v>
      </c>
      <c r="G382" s="14">
        <f t="shared" si="200"/>
        <v>0.13800000000000001</v>
      </c>
      <c r="H382" s="14">
        <f t="shared" si="200"/>
        <v>0.13800000000000001</v>
      </c>
      <c r="I382" s="14">
        <f t="shared" si="200"/>
        <v>0.13800000000000001</v>
      </c>
      <c r="J382" s="14">
        <f t="shared" si="200"/>
        <v>0.13800000000000001</v>
      </c>
      <c r="K382" s="14">
        <f t="shared" si="200"/>
        <v>0.13800000000000001</v>
      </c>
      <c r="L382" s="14">
        <f t="shared" si="200"/>
        <v>0.13800000000000001</v>
      </c>
      <c r="M382" s="14">
        <f t="shared" si="200"/>
        <v>0.13800000000000001</v>
      </c>
    </row>
    <row r="383" spans="1:49">
      <c r="A383" s="21" t="s">
        <v>264</v>
      </c>
      <c r="B383" s="29">
        <v>0</v>
      </c>
      <c r="C383" s="14">
        <v>0</v>
      </c>
      <c r="D383" s="14">
        <v>0</v>
      </c>
      <c r="E383" s="14">
        <v>0</v>
      </c>
      <c r="F383" s="14">
        <v>0</v>
      </c>
      <c r="G383" s="14">
        <v>0</v>
      </c>
      <c r="H383" s="14">
        <v>0</v>
      </c>
      <c r="I383" s="14">
        <v>0</v>
      </c>
      <c r="J383" s="14">
        <v>0</v>
      </c>
      <c r="K383" s="14">
        <v>0</v>
      </c>
      <c r="L383" s="14">
        <v>0</v>
      </c>
      <c r="M383" s="14">
        <v>0</v>
      </c>
    </row>
    <row r="384" spans="1:49">
      <c r="A384" s="21" t="s">
        <v>260</v>
      </c>
      <c r="B384" s="30">
        <f t="shared" ref="B384:M384" si="201">(B380+B381+B382+B383)/(1+B382)</f>
        <v>0.40246045694200355</v>
      </c>
      <c r="C384" s="15">
        <f t="shared" si="201"/>
        <v>0.44639718804920919</v>
      </c>
      <c r="D384" s="15">
        <f t="shared" si="201"/>
        <v>0.49033391915641483</v>
      </c>
      <c r="E384" s="15">
        <f t="shared" si="201"/>
        <v>0.51669595782073829</v>
      </c>
      <c r="F384" s="15">
        <f t="shared" si="201"/>
        <v>0.49033391915641483</v>
      </c>
      <c r="G384" s="15">
        <f t="shared" si="201"/>
        <v>0.35852372583479797</v>
      </c>
      <c r="H384" s="15">
        <f t="shared" si="201"/>
        <v>0.40246045694200355</v>
      </c>
      <c r="I384" s="15">
        <f t="shared" si="201"/>
        <v>0.42882249560632696</v>
      </c>
      <c r="J384" s="15">
        <f t="shared" si="201"/>
        <v>0.49033391915641483</v>
      </c>
      <c r="K384" s="15">
        <f t="shared" si="201"/>
        <v>0.35852372583479797</v>
      </c>
      <c r="L384" s="15">
        <f t="shared" si="201"/>
        <v>0.40246045694200355</v>
      </c>
      <c r="M384" s="15">
        <f t="shared" si="201"/>
        <v>0.42882249560632696</v>
      </c>
      <c r="N384" s="1"/>
      <c r="O384" s="1"/>
      <c r="P384" s="1"/>
      <c r="Q384" s="1"/>
      <c r="R384" s="1"/>
      <c r="S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row>
    <row r="385" spans="1:49">
      <c r="A385" s="21" t="s">
        <v>10</v>
      </c>
      <c r="B385" s="29">
        <f>INDEX(SystemParamValues,MATCH("BasicRate",ParamNames,0),MATCH($B$2,SystemNames,0))</f>
        <v>0.2</v>
      </c>
      <c r="C385" s="14">
        <f>INDEX(SystemParamValues,MATCH("BasicRate",ParamNames,0),MATCH($B$2,SystemNames,0))</f>
        <v>0.2</v>
      </c>
      <c r="D385" s="14">
        <f>INDEX(SystemParamValues,MATCH("BasicRate",ParamNames,0),MATCH($B$2,SystemNames,0))</f>
        <v>0.2</v>
      </c>
      <c r="E385" s="14">
        <f>INDEX(SystemParamValues,MATCH("BasicRate",ParamNames,0),MATCH($B$2,SystemNames,0))</f>
        <v>0.2</v>
      </c>
      <c r="F385" s="14">
        <f>INDEX(SystemParamValues,MATCH("HigherRate",ParamNames,0),MATCH($B$2,SystemNames,0))</f>
        <v>0.4</v>
      </c>
      <c r="G385" s="14">
        <f>INDEX(SystemParamValues,MATCH("HigherRate",ParamNames,0),MATCH($B$2,SystemNames,0))</f>
        <v>0.4</v>
      </c>
      <c r="H385" s="14">
        <f>INDEX(SystemParamValues,MATCH("HigherRate",ParamNames,0),MATCH($B$2,SystemNames,0))</f>
        <v>0.4</v>
      </c>
      <c r="I385" s="14">
        <f>INDEX(SystemParamValues,MATCH("HigherRate",ParamNames,0),MATCH($B$2,SystemNames,0))</f>
        <v>0.4</v>
      </c>
      <c r="J385" s="14">
        <f>INDEX(SystemParamValues,MATCH("BasicRate",ParamNames,0),MATCH($B$2,SystemNames,0))</f>
        <v>0.2</v>
      </c>
      <c r="K385" s="14">
        <f>INDEX(SystemParamValues,MATCH("BasicRate",ParamNames,0),MATCH($B$2,SystemNames,0))</f>
        <v>0.2</v>
      </c>
      <c r="L385" s="14">
        <f>INDEX(SystemParamValues,MATCH("BasicRate",ParamNames,0),MATCH($B$2,SystemNames,0))</f>
        <v>0.2</v>
      </c>
      <c r="M385" s="14">
        <f>INDEX(SystemParamValues,MATCH("BasicRate",ParamNames,0),MATCH($B$2,SystemNames,0))</f>
        <v>0.2</v>
      </c>
    </row>
    <row r="386" spans="1:49">
      <c r="A386" s="21" t="s">
        <v>3</v>
      </c>
      <c r="B386" s="29">
        <v>1</v>
      </c>
      <c r="C386" s="14">
        <v>1</v>
      </c>
      <c r="D386" s="14">
        <v>1</v>
      </c>
      <c r="E386" s="14">
        <v>1</v>
      </c>
      <c r="F386" s="14">
        <v>1</v>
      </c>
      <c r="G386" s="14">
        <v>1</v>
      </c>
      <c r="H386" s="14">
        <v>1</v>
      </c>
      <c r="I386" s="14">
        <v>1</v>
      </c>
      <c r="J386" s="14">
        <v>1</v>
      </c>
      <c r="K386" s="14">
        <v>1</v>
      </c>
      <c r="L386" s="14">
        <v>1</v>
      </c>
      <c r="M386" s="14">
        <v>1</v>
      </c>
    </row>
    <row r="387" spans="1:49">
      <c r="A387" s="21" t="s">
        <v>251</v>
      </c>
      <c r="B387" s="24">
        <f>1</f>
        <v>1</v>
      </c>
      <c r="C387" s="1">
        <f>1</f>
        <v>1</v>
      </c>
      <c r="D387" s="1">
        <f>1</f>
        <v>1</v>
      </c>
      <c r="E387" s="1">
        <f>1</f>
        <v>1</v>
      </c>
      <c r="F387" s="1">
        <f>1</f>
        <v>1</v>
      </c>
      <c r="G387" s="1">
        <f>1</f>
        <v>1</v>
      </c>
      <c r="H387" s="1">
        <f>1</f>
        <v>1</v>
      </c>
      <c r="I387" s="1">
        <f>1</f>
        <v>1</v>
      </c>
      <c r="J387" s="1">
        <f>1</f>
        <v>1</v>
      </c>
      <c r="K387" s="1">
        <f>1</f>
        <v>1</v>
      </c>
      <c r="L387" s="1">
        <f>1</f>
        <v>1</v>
      </c>
      <c r="M387" s="1">
        <f>1</f>
        <v>1</v>
      </c>
      <c r="N387" s="1"/>
      <c r="O387" s="1"/>
      <c r="P387" s="1"/>
      <c r="Q387" s="1"/>
      <c r="R387" s="1"/>
      <c r="S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row>
    <row r="388" spans="1:49">
      <c r="A388" s="21" t="s">
        <v>250</v>
      </c>
      <c r="B388" s="24">
        <f t="shared" ref="B388:M388" si="202">((1+$B$3)*(1+$B$4))-1</f>
        <v>5.0599999999999978E-2</v>
      </c>
      <c r="C388" s="1">
        <f t="shared" si="202"/>
        <v>5.0599999999999978E-2</v>
      </c>
      <c r="D388" s="1">
        <f t="shared" si="202"/>
        <v>5.0599999999999978E-2</v>
      </c>
      <c r="E388" s="1">
        <f t="shared" si="202"/>
        <v>5.0599999999999978E-2</v>
      </c>
      <c r="F388" s="1">
        <f t="shared" si="202"/>
        <v>5.0599999999999978E-2</v>
      </c>
      <c r="G388" s="1">
        <f t="shared" si="202"/>
        <v>5.0599999999999978E-2</v>
      </c>
      <c r="H388" s="1">
        <f t="shared" si="202"/>
        <v>5.0599999999999978E-2</v>
      </c>
      <c r="I388" s="1">
        <f t="shared" si="202"/>
        <v>5.0599999999999978E-2</v>
      </c>
      <c r="J388" s="1">
        <f t="shared" si="202"/>
        <v>5.0599999999999978E-2</v>
      </c>
      <c r="K388" s="1">
        <f t="shared" si="202"/>
        <v>5.0599999999999978E-2</v>
      </c>
      <c r="L388" s="1">
        <f t="shared" si="202"/>
        <v>5.0599999999999978E-2</v>
      </c>
      <c r="M388" s="1">
        <f t="shared" si="202"/>
        <v>5.0599999999999978E-2</v>
      </c>
      <c r="N388" s="1"/>
      <c r="O388" s="1"/>
      <c r="P388" s="1"/>
      <c r="Q388" s="1"/>
      <c r="R388" s="1"/>
      <c r="S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row>
    <row r="389" spans="1:49">
      <c r="A389" s="21" t="s">
        <v>254</v>
      </c>
      <c r="B389" s="24">
        <f t="shared" ref="B389:M389" si="203">B387*((1+B388)^B386)</f>
        <v>1.0506</v>
      </c>
      <c r="C389" s="1">
        <f t="shared" si="203"/>
        <v>1.0506</v>
      </c>
      <c r="D389" s="1">
        <f t="shared" si="203"/>
        <v>1.0506</v>
      </c>
      <c r="E389" s="1">
        <f t="shared" si="203"/>
        <v>1.0506</v>
      </c>
      <c r="F389" s="1">
        <f t="shared" si="203"/>
        <v>1.0506</v>
      </c>
      <c r="G389" s="1">
        <f t="shared" si="203"/>
        <v>1.0506</v>
      </c>
      <c r="H389" s="1">
        <f t="shared" si="203"/>
        <v>1.0506</v>
      </c>
      <c r="I389" s="1">
        <f t="shared" si="203"/>
        <v>1.0506</v>
      </c>
      <c r="J389" s="1">
        <f t="shared" si="203"/>
        <v>1.0506</v>
      </c>
      <c r="K389" s="1">
        <f t="shared" si="203"/>
        <v>1.0506</v>
      </c>
      <c r="L389" s="1">
        <f t="shared" si="203"/>
        <v>1.0506</v>
      </c>
      <c r="M389" s="1">
        <f t="shared" si="203"/>
        <v>1.0506</v>
      </c>
      <c r="N389" s="1"/>
      <c r="O389" s="1"/>
      <c r="P389" s="1"/>
      <c r="Q389" s="1"/>
      <c r="R389" s="1"/>
      <c r="S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row>
    <row r="390" spans="1:49">
      <c r="A390" s="21" t="s">
        <v>258</v>
      </c>
      <c r="B390" s="24">
        <f t="shared" ref="B390:M390" si="204">B389</f>
        <v>1.0506</v>
      </c>
      <c r="C390" s="1">
        <f t="shared" si="204"/>
        <v>1.0506</v>
      </c>
      <c r="D390" s="1">
        <f t="shared" si="204"/>
        <v>1.0506</v>
      </c>
      <c r="E390" s="1">
        <f t="shared" si="204"/>
        <v>1.0506</v>
      </c>
      <c r="F390" s="1">
        <f t="shared" si="204"/>
        <v>1.0506</v>
      </c>
      <c r="G390" s="1">
        <f t="shared" si="204"/>
        <v>1.0506</v>
      </c>
      <c r="H390" s="1">
        <f t="shared" si="204"/>
        <v>1.0506</v>
      </c>
      <c r="I390" s="1">
        <f t="shared" si="204"/>
        <v>1.0506</v>
      </c>
      <c r="J390" s="1">
        <f t="shared" si="204"/>
        <v>1.0506</v>
      </c>
      <c r="K390" s="1">
        <f t="shared" si="204"/>
        <v>1.0506</v>
      </c>
      <c r="L390" s="1">
        <f t="shared" si="204"/>
        <v>1.0506</v>
      </c>
      <c r="M390" s="1">
        <f t="shared" si="204"/>
        <v>1.0506</v>
      </c>
      <c r="N390" s="1"/>
      <c r="O390" s="1"/>
      <c r="P390" s="1"/>
      <c r="Q390" s="1"/>
      <c r="R390" s="1"/>
      <c r="S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row>
    <row r="391" spans="1:49">
      <c r="A391" s="21" t="s">
        <v>253</v>
      </c>
      <c r="B391" s="24">
        <f t="shared" ref="B391:I391" si="205">1/(1-B384)</f>
        <v>1.6735294117647062</v>
      </c>
      <c r="C391" s="1">
        <f t="shared" si="205"/>
        <v>1.8063492063492068</v>
      </c>
      <c r="D391" s="1">
        <f t="shared" si="205"/>
        <v>1.9620689655172419</v>
      </c>
      <c r="E391" s="1">
        <f t="shared" si="205"/>
        <v>2.0690909090909098</v>
      </c>
      <c r="F391" s="1">
        <f t="shared" si="205"/>
        <v>1.9620689655172419</v>
      </c>
      <c r="G391" s="1">
        <f t="shared" si="205"/>
        <v>1.5589041095890412</v>
      </c>
      <c r="H391" s="1">
        <f t="shared" si="205"/>
        <v>1.6735294117647062</v>
      </c>
      <c r="I391" s="1">
        <f t="shared" si="205"/>
        <v>1.7507692307692309</v>
      </c>
      <c r="J391" s="1">
        <f>1/(1-J384)</f>
        <v>1.9620689655172419</v>
      </c>
      <c r="K391" s="1">
        <f>1/(1-K384)</f>
        <v>1.5589041095890412</v>
      </c>
      <c r="L391" s="1">
        <f>1/(1-L384)</f>
        <v>1.6735294117647062</v>
      </c>
      <c r="M391" s="1">
        <f>1/(1-M384)</f>
        <v>1.7507692307692309</v>
      </c>
      <c r="N391" s="1"/>
      <c r="O391" s="1"/>
      <c r="P391" s="1"/>
      <c r="Q391" s="1"/>
      <c r="R391" s="1"/>
      <c r="S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row>
    <row r="392" spans="1:49">
      <c r="A392" s="21" t="s">
        <v>11</v>
      </c>
      <c r="B392" s="24">
        <f t="shared" ref="B392:M392" si="206">((1+$B$3)*(1+$B$4))-1</f>
        <v>5.0599999999999978E-2</v>
      </c>
      <c r="C392" s="1">
        <f t="shared" si="206"/>
        <v>5.0599999999999978E-2</v>
      </c>
      <c r="D392" s="1">
        <f t="shared" si="206"/>
        <v>5.0599999999999978E-2</v>
      </c>
      <c r="E392" s="1">
        <f t="shared" si="206"/>
        <v>5.0599999999999978E-2</v>
      </c>
      <c r="F392" s="1">
        <f t="shared" si="206"/>
        <v>5.0599999999999978E-2</v>
      </c>
      <c r="G392" s="1">
        <f t="shared" si="206"/>
        <v>5.0599999999999978E-2</v>
      </c>
      <c r="H392" s="1">
        <f t="shared" si="206"/>
        <v>5.0599999999999978E-2</v>
      </c>
      <c r="I392" s="1">
        <f t="shared" si="206"/>
        <v>5.0599999999999978E-2</v>
      </c>
      <c r="J392" s="1">
        <f t="shared" si="206"/>
        <v>5.0599999999999978E-2</v>
      </c>
      <c r="K392" s="1">
        <f t="shared" si="206"/>
        <v>5.0599999999999978E-2</v>
      </c>
      <c r="L392" s="1">
        <f t="shared" si="206"/>
        <v>5.0599999999999978E-2</v>
      </c>
      <c r="M392" s="1">
        <f t="shared" si="206"/>
        <v>5.0599999999999978E-2</v>
      </c>
      <c r="N392" s="1"/>
      <c r="O392" s="1"/>
      <c r="P392" s="1"/>
      <c r="Q392" s="1"/>
      <c r="R392" s="1"/>
      <c r="S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row>
    <row r="393" spans="1:49">
      <c r="A393" s="21" t="s">
        <v>255</v>
      </c>
      <c r="B393" s="24">
        <f t="shared" ref="B393:M393" si="207">B391*((1+B392)^(B386))</f>
        <v>1.7582100000000003</v>
      </c>
      <c r="C393" s="1">
        <f t="shared" si="207"/>
        <v>1.8977504761904767</v>
      </c>
      <c r="D393" s="1">
        <f t="shared" si="207"/>
        <v>2.0613496551724144</v>
      </c>
      <c r="E393" s="1">
        <f t="shared" si="207"/>
        <v>2.1737869090909099</v>
      </c>
      <c r="F393" s="1">
        <f t="shared" si="207"/>
        <v>2.0613496551724144</v>
      </c>
      <c r="G393" s="1">
        <f t="shared" si="207"/>
        <v>1.6377846575342467</v>
      </c>
      <c r="H393" s="1">
        <f t="shared" si="207"/>
        <v>1.7582100000000003</v>
      </c>
      <c r="I393" s="1">
        <f t="shared" si="207"/>
        <v>1.8393581538461539</v>
      </c>
      <c r="J393" s="1">
        <f t="shared" si="207"/>
        <v>2.0613496551724144</v>
      </c>
      <c r="K393" s="1">
        <f t="shared" si="207"/>
        <v>1.6377846575342467</v>
      </c>
      <c r="L393" s="1">
        <f t="shared" si="207"/>
        <v>1.7582100000000003</v>
      </c>
      <c r="M393" s="1">
        <f t="shared" si="207"/>
        <v>1.8393581538461539</v>
      </c>
      <c r="N393" s="1"/>
      <c r="O393" s="1"/>
      <c r="P393" s="1"/>
      <c r="Q393" s="1"/>
      <c r="R393" s="1"/>
      <c r="S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row>
    <row r="394" spans="1:49">
      <c r="A394" s="21" t="s">
        <v>259</v>
      </c>
      <c r="B394" s="24">
        <f t="shared" ref="B394:M394" si="208">B393*(1-B385*(1-$B$12))</f>
        <v>1.4944785000000003</v>
      </c>
      <c r="C394" s="1">
        <f t="shared" si="208"/>
        <v>1.6130879047619051</v>
      </c>
      <c r="D394" s="1">
        <f t="shared" si="208"/>
        <v>1.7521472068965522</v>
      </c>
      <c r="E394" s="1">
        <f t="shared" si="208"/>
        <v>1.8477188727272733</v>
      </c>
      <c r="F394" s="1">
        <f t="shared" si="208"/>
        <v>1.44294475862069</v>
      </c>
      <c r="G394" s="1">
        <f t="shared" si="208"/>
        <v>1.1464492602739726</v>
      </c>
      <c r="H394" s="1">
        <f t="shared" si="208"/>
        <v>1.230747</v>
      </c>
      <c r="I394" s="1">
        <f t="shared" si="208"/>
        <v>1.2875507076923076</v>
      </c>
      <c r="J394" s="1">
        <f t="shared" si="208"/>
        <v>1.7521472068965522</v>
      </c>
      <c r="K394" s="1">
        <f t="shared" si="208"/>
        <v>1.3921169589041096</v>
      </c>
      <c r="L394" s="1">
        <f t="shared" si="208"/>
        <v>1.4944785000000003</v>
      </c>
      <c r="M394" s="1">
        <f t="shared" si="208"/>
        <v>1.5634544307692309</v>
      </c>
      <c r="N394" s="1"/>
      <c r="O394" s="1"/>
      <c r="P394" s="1"/>
      <c r="Q394" s="1"/>
      <c r="R394" s="1"/>
      <c r="S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row>
    <row r="395" spans="1:49">
      <c r="A395" s="21" t="s">
        <v>256</v>
      </c>
      <c r="B395" s="24">
        <f t="shared" ref="B395:M395" si="209">B394/((1+$B$4)^B386)</f>
        <v>1.4651750000000003</v>
      </c>
      <c r="C395" s="1">
        <f t="shared" si="209"/>
        <v>1.5814587301587304</v>
      </c>
      <c r="D395" s="1">
        <f t="shared" si="209"/>
        <v>1.7177913793103452</v>
      </c>
      <c r="E395" s="1">
        <f t="shared" si="209"/>
        <v>1.8114890909090915</v>
      </c>
      <c r="F395" s="1">
        <f t="shared" si="209"/>
        <v>1.4146517241379315</v>
      </c>
      <c r="G395" s="1">
        <f t="shared" si="209"/>
        <v>1.1239698630136987</v>
      </c>
      <c r="H395" s="1">
        <f t="shared" si="209"/>
        <v>1.2066147058823529</v>
      </c>
      <c r="I395" s="1">
        <f t="shared" si="209"/>
        <v>1.2623046153846154</v>
      </c>
      <c r="J395" s="1">
        <f t="shared" si="209"/>
        <v>1.7177913793103452</v>
      </c>
      <c r="K395" s="1">
        <f t="shared" si="209"/>
        <v>1.3648205479452054</v>
      </c>
      <c r="L395" s="1">
        <f t="shared" si="209"/>
        <v>1.4651750000000003</v>
      </c>
      <c r="M395" s="1">
        <f t="shared" si="209"/>
        <v>1.5327984615384616</v>
      </c>
      <c r="N395" s="1"/>
      <c r="O395" s="1"/>
      <c r="P395" s="1"/>
      <c r="Q395" s="1"/>
      <c r="R395" s="1"/>
      <c r="S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row>
    <row r="396" spans="1:49">
      <c r="A396" s="21" t="s">
        <v>12</v>
      </c>
      <c r="B396" s="24">
        <f t="shared" ref="B396:M396" si="210">B395^(1/B386)-1</f>
        <v>0.46517500000000034</v>
      </c>
      <c r="C396" s="1">
        <f t="shared" si="210"/>
        <v>0.5814587301587304</v>
      </c>
      <c r="D396" s="1">
        <f t="shared" si="210"/>
        <v>0.7177913793103452</v>
      </c>
      <c r="E396" s="1">
        <f t="shared" si="210"/>
        <v>0.81148909090909149</v>
      </c>
      <c r="F396" s="1">
        <f t="shared" si="210"/>
        <v>0.4146517241379315</v>
      </c>
      <c r="G396" s="1">
        <f t="shared" si="210"/>
        <v>0.12396986301369872</v>
      </c>
      <c r="H396" s="1">
        <f t="shared" si="210"/>
        <v>0.20661470588235287</v>
      </c>
      <c r="I396" s="1">
        <f t="shared" si="210"/>
        <v>0.26230461538461536</v>
      </c>
      <c r="J396" s="1">
        <f t="shared" si="210"/>
        <v>0.7177913793103452</v>
      </c>
      <c r="K396" s="1">
        <f t="shared" si="210"/>
        <v>0.36482054794520535</v>
      </c>
      <c r="L396" s="1">
        <f t="shared" si="210"/>
        <v>0.46517500000000034</v>
      </c>
      <c r="M396" s="1">
        <f t="shared" si="210"/>
        <v>0.53279846153846155</v>
      </c>
      <c r="N396" s="1"/>
      <c r="O396" s="1"/>
      <c r="P396" s="1"/>
      <c r="Q396" s="1"/>
      <c r="R396" s="1"/>
      <c r="S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row>
    <row r="397" spans="1:49">
      <c r="A397" s="21" t="s">
        <v>5</v>
      </c>
      <c r="B397" s="24">
        <f t="shared" ref="B397:M397" si="211">$B$3-B396</f>
        <v>-0.43517500000000031</v>
      </c>
      <c r="C397" s="1">
        <f t="shared" si="211"/>
        <v>-0.55145873015873037</v>
      </c>
      <c r="D397" s="1">
        <f t="shared" si="211"/>
        <v>-0.68779137931034517</v>
      </c>
      <c r="E397" s="1">
        <f t="shared" si="211"/>
        <v>-0.78148909090909147</v>
      </c>
      <c r="F397" s="1">
        <f t="shared" si="211"/>
        <v>-0.38465172413793147</v>
      </c>
      <c r="G397" s="1">
        <f t="shared" si="211"/>
        <v>-9.3969863013698723E-2</v>
      </c>
      <c r="H397" s="1">
        <f t="shared" si="211"/>
        <v>-0.17661470588235287</v>
      </c>
      <c r="I397" s="1">
        <f t="shared" si="211"/>
        <v>-0.23230461538461536</v>
      </c>
      <c r="J397" s="1">
        <f t="shared" si="211"/>
        <v>-0.68779137931034517</v>
      </c>
      <c r="K397" s="1">
        <f t="shared" si="211"/>
        <v>-0.33482054794520533</v>
      </c>
      <c r="L397" s="1">
        <f t="shared" si="211"/>
        <v>-0.43517500000000031</v>
      </c>
      <c r="M397" s="1">
        <f t="shared" si="211"/>
        <v>-0.50279846153846153</v>
      </c>
      <c r="N397" s="1"/>
      <c r="O397" s="1"/>
      <c r="P397" s="1"/>
      <c r="Q397" s="1"/>
      <c r="R397" s="1"/>
      <c r="S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row>
    <row r="398" spans="1:49" s="17" customFormat="1">
      <c r="A398" s="25" t="s">
        <v>6</v>
      </c>
      <c r="B398" s="26">
        <f t="shared" ref="B398:M398" si="212">B397/$B$3</f>
        <v>-14.505833333333344</v>
      </c>
      <c r="C398" s="16">
        <f t="shared" si="212"/>
        <v>-18.381957671957679</v>
      </c>
      <c r="D398" s="16">
        <f t="shared" si="212"/>
        <v>-22.926379310344839</v>
      </c>
      <c r="E398" s="16">
        <f t="shared" si="212"/>
        <v>-26.049636363636385</v>
      </c>
      <c r="F398" s="16">
        <f t="shared" si="212"/>
        <v>-12.821724137931049</v>
      </c>
      <c r="G398" s="16">
        <f t="shared" si="212"/>
        <v>-3.1323287671232909</v>
      </c>
      <c r="H398" s="16">
        <f t="shared" si="212"/>
        <v>-5.8871568627450959</v>
      </c>
      <c r="I398" s="16">
        <f t="shared" si="212"/>
        <v>-7.7434871794871789</v>
      </c>
      <c r="J398" s="16">
        <f t="shared" si="212"/>
        <v>-22.926379310344839</v>
      </c>
      <c r="K398" s="16">
        <f t="shared" si="212"/>
        <v>-11.160684931506845</v>
      </c>
      <c r="L398" s="16">
        <f t="shared" si="212"/>
        <v>-14.505833333333344</v>
      </c>
      <c r="M398" s="16">
        <f t="shared" si="212"/>
        <v>-16.759948717948717</v>
      </c>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row>
    <row r="399" spans="1:49" s="17" customFormat="1">
      <c r="A399" s="25" t="s">
        <v>13</v>
      </c>
      <c r="B399" s="27">
        <f>B390/B394*100</f>
        <v>70.298769771528981</v>
      </c>
      <c r="C399" s="18">
        <f t="shared" ref="C399:M399" si="213">C390/C394*100</f>
        <v>65.129742582445971</v>
      </c>
      <c r="D399" s="18">
        <f t="shared" si="213"/>
        <v>59.960715393362953</v>
      </c>
      <c r="E399" s="18">
        <f t="shared" si="213"/>
        <v>56.859299079913143</v>
      </c>
      <c r="F399" s="18">
        <f t="shared" si="213"/>
        <v>72.809440120512164</v>
      </c>
      <c r="G399" s="18">
        <f t="shared" si="213"/>
        <v>91.639467737886008</v>
      </c>
      <c r="H399" s="18">
        <f t="shared" si="213"/>
        <v>85.362791865428065</v>
      </c>
      <c r="I399" s="18">
        <f t="shared" si="213"/>
        <v>81.596786341953305</v>
      </c>
      <c r="J399" s="18">
        <f t="shared" si="213"/>
        <v>59.960715393362953</v>
      </c>
      <c r="K399" s="18">
        <f t="shared" si="213"/>
        <v>75.467796960612006</v>
      </c>
      <c r="L399" s="18">
        <f t="shared" si="213"/>
        <v>70.298769771528981</v>
      </c>
      <c r="M399" s="18">
        <f t="shared" si="213"/>
        <v>67.197353458079192</v>
      </c>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row>
    <row r="401" spans="1:49">
      <c r="A401" s="23" t="s">
        <v>290</v>
      </c>
    </row>
    <row r="402" spans="1:49">
      <c r="A402" s="21" t="s">
        <v>266</v>
      </c>
      <c r="B402" s="23" t="s">
        <v>74</v>
      </c>
      <c r="C402" s="11">
        <v>0.25</v>
      </c>
      <c r="D402" s="11">
        <v>0.3</v>
      </c>
      <c r="E402" s="11">
        <v>0.33</v>
      </c>
      <c r="F402" s="2" t="s">
        <v>75</v>
      </c>
      <c r="G402" s="11">
        <v>0.25</v>
      </c>
      <c r="H402" s="11">
        <v>0.3</v>
      </c>
      <c r="I402" s="11">
        <v>0.33</v>
      </c>
      <c r="J402" s="2" t="s">
        <v>75</v>
      </c>
      <c r="K402" s="11">
        <v>0.25</v>
      </c>
      <c r="L402" s="11">
        <v>0.3</v>
      </c>
      <c r="M402" s="11">
        <v>0.33</v>
      </c>
      <c r="N402" s="2"/>
      <c r="O402" s="2"/>
      <c r="P402" s="2"/>
      <c r="Q402" s="2"/>
      <c r="R402" s="2"/>
      <c r="S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c r="A403" s="21" t="s">
        <v>267</v>
      </c>
      <c r="B403" s="23" t="s">
        <v>74</v>
      </c>
      <c r="C403" s="2" t="s">
        <v>74</v>
      </c>
      <c r="D403" s="2" t="s">
        <v>74</v>
      </c>
      <c r="E403" s="2" t="s">
        <v>74</v>
      </c>
      <c r="F403" s="2" t="s">
        <v>75</v>
      </c>
      <c r="G403" s="2" t="s">
        <v>75</v>
      </c>
      <c r="H403" s="2" t="s">
        <v>75</v>
      </c>
      <c r="I403" s="2" t="s">
        <v>75</v>
      </c>
      <c r="J403" s="2" t="s">
        <v>74</v>
      </c>
      <c r="K403" s="2" t="s">
        <v>74</v>
      </c>
      <c r="L403" s="2" t="s">
        <v>74</v>
      </c>
      <c r="M403" s="2" t="s">
        <v>74</v>
      </c>
      <c r="N403" s="2"/>
      <c r="O403" s="2"/>
      <c r="P403" s="2"/>
      <c r="Q403" s="2"/>
      <c r="R403" s="2"/>
      <c r="S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c r="A404" s="21" t="s">
        <v>265</v>
      </c>
      <c r="B404" s="29">
        <f>INDEX(SystemParamValues,MATCH("BasicRate",ParamNames,0),MATCH($B$2,SystemNames,0))</f>
        <v>0.2</v>
      </c>
      <c r="C404" s="14">
        <v>0.25</v>
      </c>
      <c r="D404" s="14">
        <v>0.3</v>
      </c>
      <c r="E404" s="14">
        <v>0.33</v>
      </c>
      <c r="F404" s="14">
        <f>INDEX(SystemParamValues,MATCH("HigherRate",ParamNames,0),MATCH($B$2,SystemNames,0))</f>
        <v>0.4</v>
      </c>
      <c r="G404" s="14">
        <v>0.25</v>
      </c>
      <c r="H404" s="14">
        <v>0.3</v>
      </c>
      <c r="I404" s="14">
        <v>0.33</v>
      </c>
      <c r="J404" s="14">
        <f>INDEX(SystemParamValues,MATCH("HigherRate",ParamNames,0),MATCH($B$2,SystemNames,0))</f>
        <v>0.4</v>
      </c>
      <c r="K404" s="14">
        <v>0.25</v>
      </c>
      <c r="L404" s="14">
        <v>0.3</v>
      </c>
      <c r="M404" s="14">
        <v>0.33</v>
      </c>
      <c r="R404" s="7"/>
      <c r="Z404" s="7"/>
      <c r="AH404" s="7"/>
      <c r="AP404" s="7"/>
    </row>
    <row r="405" spans="1:49">
      <c r="A405" s="21" t="s">
        <v>268</v>
      </c>
      <c r="B405" s="29">
        <f>INDEX(SystemParamValues,MATCH("NIEmpeeMainRate",ParamNames,0),MATCH($B$2,SystemNames,0))</f>
        <v>0.12</v>
      </c>
      <c r="C405" s="14">
        <f>INDEX(SystemParamValues,MATCH("NIEmpeeMainRate",ParamNames,0),MATCH($B$2,SystemNames,0))</f>
        <v>0.12</v>
      </c>
      <c r="D405" s="14">
        <f>INDEX(SystemParamValues,MATCH("NIEmpeeMainRate",ParamNames,0),MATCH($B$2,SystemNames,0))</f>
        <v>0.12</v>
      </c>
      <c r="E405" s="14">
        <f>INDEX(SystemParamValues,MATCH("NIEmpeeMainRate",ParamNames,0),MATCH($B$2,SystemNames,0))</f>
        <v>0.12</v>
      </c>
      <c r="F405" s="14">
        <f t="shared" ref="F405:M405" si="214">INDEX(SystemParamValues,MATCH("NIEmpeeUELRate",ParamNames,0),MATCH($B$2,SystemNames,0))</f>
        <v>0.02</v>
      </c>
      <c r="G405" s="14">
        <f t="shared" si="214"/>
        <v>0.02</v>
      </c>
      <c r="H405" s="14">
        <f t="shared" si="214"/>
        <v>0.02</v>
      </c>
      <c r="I405" s="14">
        <f t="shared" si="214"/>
        <v>0.02</v>
      </c>
      <c r="J405" s="14">
        <f t="shared" si="214"/>
        <v>0.02</v>
      </c>
      <c r="K405" s="14">
        <f t="shared" si="214"/>
        <v>0.02</v>
      </c>
      <c r="L405" s="14">
        <f t="shared" si="214"/>
        <v>0.02</v>
      </c>
      <c r="M405" s="14">
        <f t="shared" si="214"/>
        <v>0.02</v>
      </c>
      <c r="R405" s="7"/>
      <c r="Z405" s="7"/>
      <c r="AH405" s="7"/>
      <c r="AP405" s="7"/>
    </row>
    <row r="406" spans="1:49">
      <c r="A406" s="21" t="s">
        <v>269</v>
      </c>
      <c r="B406" s="29">
        <f>INDEX(SystemParamValues,MATCH("NIEmperMainRate",ParamNames,0),MATCH($B$2,SystemNames,0))</f>
        <v>0.13800000000000001</v>
      </c>
      <c r="C406" s="14">
        <f>INDEX(SystemParamValues,MATCH("NIEmperMainRate",ParamNames,0),MATCH($B$2,SystemNames,0))</f>
        <v>0.13800000000000001</v>
      </c>
      <c r="D406" s="14">
        <f>INDEX(SystemParamValues,MATCH("NIEmperMainRate",ParamNames,0),MATCH($B$2,SystemNames,0))</f>
        <v>0.13800000000000001</v>
      </c>
      <c r="E406" s="14">
        <f>INDEX(SystemParamValues,MATCH("NIEmperMainRate",ParamNames,0),MATCH($B$2,SystemNames,0))</f>
        <v>0.13800000000000001</v>
      </c>
      <c r="F406" s="14">
        <f t="shared" ref="F406:M406" si="215">INDEX(SystemParamValues,MATCH("NIEmperUELRate",ParamNames,0),MATCH($B$2,SystemNames,0))</f>
        <v>0.13800000000000001</v>
      </c>
      <c r="G406" s="14">
        <f t="shared" si="215"/>
        <v>0.13800000000000001</v>
      </c>
      <c r="H406" s="14">
        <f t="shared" si="215"/>
        <v>0.13800000000000001</v>
      </c>
      <c r="I406" s="14">
        <f t="shared" si="215"/>
        <v>0.13800000000000001</v>
      </c>
      <c r="J406" s="14">
        <f t="shared" si="215"/>
        <v>0.13800000000000001</v>
      </c>
      <c r="K406" s="14">
        <f t="shared" si="215"/>
        <v>0.13800000000000001</v>
      </c>
      <c r="L406" s="14">
        <f t="shared" si="215"/>
        <v>0.13800000000000001</v>
      </c>
      <c r="M406" s="14">
        <f t="shared" si="215"/>
        <v>0.13800000000000001</v>
      </c>
    </row>
    <row r="407" spans="1:49">
      <c r="A407" s="21" t="s">
        <v>264</v>
      </c>
      <c r="B407" s="29">
        <v>0</v>
      </c>
      <c r="C407" s="14">
        <v>0</v>
      </c>
      <c r="D407" s="14">
        <v>0</v>
      </c>
      <c r="E407" s="14">
        <v>0</v>
      </c>
      <c r="F407" s="14">
        <v>0</v>
      </c>
      <c r="G407" s="14">
        <v>0</v>
      </c>
      <c r="H407" s="14">
        <v>0</v>
      </c>
      <c r="I407" s="14">
        <v>0</v>
      </c>
      <c r="J407" s="14">
        <v>0</v>
      </c>
      <c r="K407" s="14">
        <v>0</v>
      </c>
      <c r="L407" s="14">
        <v>0</v>
      </c>
      <c r="M407" s="14">
        <v>0</v>
      </c>
    </row>
    <row r="408" spans="1:49">
      <c r="A408" s="21" t="s">
        <v>260</v>
      </c>
      <c r="B408" s="30">
        <f t="shared" ref="B408:M408" si="216">(B404+B405+B406+B407)/(1+B406)</f>
        <v>0.40246045694200355</v>
      </c>
      <c r="C408" s="15">
        <f t="shared" si="216"/>
        <v>0.44639718804920919</v>
      </c>
      <c r="D408" s="15">
        <f t="shared" si="216"/>
        <v>0.49033391915641483</v>
      </c>
      <c r="E408" s="15">
        <f t="shared" si="216"/>
        <v>0.51669595782073829</v>
      </c>
      <c r="F408" s="15">
        <f t="shared" si="216"/>
        <v>0.49033391915641483</v>
      </c>
      <c r="G408" s="15">
        <f t="shared" si="216"/>
        <v>0.35852372583479797</v>
      </c>
      <c r="H408" s="15">
        <f t="shared" si="216"/>
        <v>0.40246045694200355</v>
      </c>
      <c r="I408" s="15">
        <f t="shared" si="216"/>
        <v>0.42882249560632696</v>
      </c>
      <c r="J408" s="15">
        <f t="shared" si="216"/>
        <v>0.49033391915641483</v>
      </c>
      <c r="K408" s="15">
        <f t="shared" si="216"/>
        <v>0.35852372583479797</v>
      </c>
      <c r="L408" s="15">
        <f t="shared" si="216"/>
        <v>0.40246045694200355</v>
      </c>
      <c r="M408" s="15">
        <f t="shared" si="216"/>
        <v>0.42882249560632696</v>
      </c>
      <c r="N408" s="1"/>
      <c r="O408" s="1"/>
      <c r="P408" s="1"/>
      <c r="Q408" s="1"/>
      <c r="R408" s="1"/>
      <c r="S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row>
    <row r="409" spans="1:49">
      <c r="A409" s="21" t="s">
        <v>10</v>
      </c>
      <c r="B409" s="29">
        <f>INDEX(SystemParamValues,MATCH("BasicRate",ParamNames,0),MATCH($B$2,SystemNames,0))</f>
        <v>0.2</v>
      </c>
      <c r="C409" s="14">
        <f>INDEX(SystemParamValues,MATCH("BasicRate",ParamNames,0),MATCH($B$2,SystemNames,0))</f>
        <v>0.2</v>
      </c>
      <c r="D409" s="14">
        <f>INDEX(SystemParamValues,MATCH("BasicRate",ParamNames,0),MATCH($B$2,SystemNames,0))</f>
        <v>0.2</v>
      </c>
      <c r="E409" s="14">
        <f>INDEX(SystemParamValues,MATCH("BasicRate",ParamNames,0),MATCH($B$2,SystemNames,0))</f>
        <v>0.2</v>
      </c>
      <c r="F409" s="14">
        <f>INDEX(SystemParamValues,MATCH("HigherRate",ParamNames,0),MATCH($B$2,SystemNames,0))</f>
        <v>0.4</v>
      </c>
      <c r="G409" s="14">
        <f>INDEX(SystemParamValues,MATCH("HigherRate",ParamNames,0),MATCH($B$2,SystemNames,0))</f>
        <v>0.4</v>
      </c>
      <c r="H409" s="14">
        <f>INDEX(SystemParamValues,MATCH("HigherRate",ParamNames,0),MATCH($B$2,SystemNames,0))</f>
        <v>0.4</v>
      </c>
      <c r="I409" s="14">
        <f>INDEX(SystemParamValues,MATCH("HigherRate",ParamNames,0),MATCH($B$2,SystemNames,0))</f>
        <v>0.4</v>
      </c>
      <c r="J409" s="14">
        <f>INDEX(SystemParamValues,MATCH("BasicRate",ParamNames,0),MATCH($B$2,SystemNames,0))</f>
        <v>0.2</v>
      </c>
      <c r="K409" s="14">
        <f>INDEX(SystemParamValues,MATCH("BasicRate",ParamNames,0),MATCH($B$2,SystemNames,0))</f>
        <v>0.2</v>
      </c>
      <c r="L409" s="14">
        <f>INDEX(SystemParamValues,MATCH("BasicRate",ParamNames,0),MATCH($B$2,SystemNames,0))</f>
        <v>0.2</v>
      </c>
      <c r="M409" s="14">
        <f>INDEX(SystemParamValues,MATCH("BasicRate",ParamNames,0),MATCH($B$2,SystemNames,0))</f>
        <v>0.2</v>
      </c>
    </row>
    <row r="410" spans="1:49">
      <c r="A410" s="21" t="s">
        <v>3</v>
      </c>
      <c r="B410" s="29">
        <v>10</v>
      </c>
      <c r="C410" s="14">
        <v>10</v>
      </c>
      <c r="D410" s="14">
        <v>10</v>
      </c>
      <c r="E410" s="14">
        <v>10</v>
      </c>
      <c r="F410" s="14">
        <v>10</v>
      </c>
      <c r="G410" s="14">
        <v>10</v>
      </c>
      <c r="H410" s="14">
        <v>10</v>
      </c>
      <c r="I410" s="14">
        <v>10</v>
      </c>
      <c r="J410" s="14">
        <v>10</v>
      </c>
      <c r="K410" s="14">
        <v>10</v>
      </c>
      <c r="L410" s="14">
        <v>10</v>
      </c>
      <c r="M410" s="14">
        <v>10</v>
      </c>
    </row>
    <row r="411" spans="1:49">
      <c r="A411" s="21" t="s">
        <v>251</v>
      </c>
      <c r="B411" s="24">
        <f>1</f>
        <v>1</v>
      </c>
      <c r="C411" s="1">
        <f>1</f>
        <v>1</v>
      </c>
      <c r="D411" s="1">
        <f>1</f>
        <v>1</v>
      </c>
      <c r="E411" s="1">
        <f>1</f>
        <v>1</v>
      </c>
      <c r="F411" s="1">
        <f>1</f>
        <v>1</v>
      </c>
      <c r="G411" s="1">
        <f>1</f>
        <v>1</v>
      </c>
      <c r="H411" s="1">
        <f>1</f>
        <v>1</v>
      </c>
      <c r="I411" s="1">
        <f>1</f>
        <v>1</v>
      </c>
      <c r="J411" s="1">
        <f>1</f>
        <v>1</v>
      </c>
      <c r="K411" s="1">
        <f>1</f>
        <v>1</v>
      </c>
      <c r="L411" s="1">
        <f>1</f>
        <v>1</v>
      </c>
      <c r="M411" s="1">
        <f>1</f>
        <v>1</v>
      </c>
      <c r="N411" s="1"/>
      <c r="O411" s="1"/>
      <c r="P411" s="1"/>
      <c r="Q411" s="1"/>
      <c r="R411" s="1"/>
      <c r="S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row>
    <row r="412" spans="1:49">
      <c r="A412" s="21" t="s">
        <v>250</v>
      </c>
      <c r="B412" s="24">
        <f t="shared" ref="B412:M412" si="217">((1+$B$3)*(1+$B$4))-1</f>
        <v>5.0599999999999978E-2</v>
      </c>
      <c r="C412" s="1">
        <f t="shared" si="217"/>
        <v>5.0599999999999978E-2</v>
      </c>
      <c r="D412" s="1">
        <f t="shared" si="217"/>
        <v>5.0599999999999978E-2</v>
      </c>
      <c r="E412" s="1">
        <f t="shared" si="217"/>
        <v>5.0599999999999978E-2</v>
      </c>
      <c r="F412" s="1">
        <f t="shared" si="217"/>
        <v>5.0599999999999978E-2</v>
      </c>
      <c r="G412" s="1">
        <f t="shared" si="217"/>
        <v>5.0599999999999978E-2</v>
      </c>
      <c r="H412" s="1">
        <f t="shared" si="217"/>
        <v>5.0599999999999978E-2</v>
      </c>
      <c r="I412" s="1">
        <f t="shared" si="217"/>
        <v>5.0599999999999978E-2</v>
      </c>
      <c r="J412" s="1">
        <f t="shared" si="217"/>
        <v>5.0599999999999978E-2</v>
      </c>
      <c r="K412" s="1">
        <f t="shared" si="217"/>
        <v>5.0599999999999978E-2</v>
      </c>
      <c r="L412" s="1">
        <f t="shared" si="217"/>
        <v>5.0599999999999978E-2</v>
      </c>
      <c r="M412" s="1">
        <f t="shared" si="217"/>
        <v>5.0599999999999978E-2</v>
      </c>
      <c r="N412" s="1"/>
      <c r="O412" s="1"/>
      <c r="P412" s="1"/>
      <c r="Q412" s="1"/>
      <c r="R412" s="1"/>
      <c r="S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row>
    <row r="413" spans="1:49">
      <c r="A413" s="21" t="s">
        <v>254</v>
      </c>
      <c r="B413" s="24">
        <f t="shared" ref="B413:M413" si="218">B411*((1+B412)^B410)</f>
        <v>1.6382265673600411</v>
      </c>
      <c r="C413" s="1">
        <f t="shared" si="218"/>
        <v>1.6382265673600411</v>
      </c>
      <c r="D413" s="1">
        <f t="shared" si="218"/>
        <v>1.6382265673600411</v>
      </c>
      <c r="E413" s="1">
        <f t="shared" si="218"/>
        <v>1.6382265673600411</v>
      </c>
      <c r="F413" s="1">
        <f t="shared" si="218"/>
        <v>1.6382265673600411</v>
      </c>
      <c r="G413" s="1">
        <f t="shared" si="218"/>
        <v>1.6382265673600411</v>
      </c>
      <c r="H413" s="1">
        <f t="shared" si="218"/>
        <v>1.6382265673600411</v>
      </c>
      <c r="I413" s="1">
        <f t="shared" si="218"/>
        <v>1.6382265673600411</v>
      </c>
      <c r="J413" s="1">
        <f t="shared" si="218"/>
        <v>1.6382265673600411</v>
      </c>
      <c r="K413" s="1">
        <f t="shared" si="218"/>
        <v>1.6382265673600411</v>
      </c>
      <c r="L413" s="1">
        <f t="shared" si="218"/>
        <v>1.6382265673600411</v>
      </c>
      <c r="M413" s="1">
        <f t="shared" si="218"/>
        <v>1.6382265673600411</v>
      </c>
      <c r="N413" s="1"/>
      <c r="O413" s="1"/>
      <c r="P413" s="1"/>
      <c r="Q413" s="1"/>
      <c r="R413" s="1"/>
      <c r="S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row>
    <row r="414" spans="1:49">
      <c r="A414" s="21" t="s">
        <v>258</v>
      </c>
      <c r="B414" s="24">
        <f t="shared" ref="B414:M414" si="219">B413</f>
        <v>1.6382265673600411</v>
      </c>
      <c r="C414" s="1">
        <f t="shared" si="219"/>
        <v>1.6382265673600411</v>
      </c>
      <c r="D414" s="1">
        <f t="shared" si="219"/>
        <v>1.6382265673600411</v>
      </c>
      <c r="E414" s="1">
        <f t="shared" si="219"/>
        <v>1.6382265673600411</v>
      </c>
      <c r="F414" s="1">
        <f t="shared" si="219"/>
        <v>1.6382265673600411</v>
      </c>
      <c r="G414" s="1">
        <f t="shared" si="219"/>
        <v>1.6382265673600411</v>
      </c>
      <c r="H414" s="1">
        <f t="shared" si="219"/>
        <v>1.6382265673600411</v>
      </c>
      <c r="I414" s="1">
        <f t="shared" si="219"/>
        <v>1.6382265673600411</v>
      </c>
      <c r="J414" s="1">
        <f t="shared" si="219"/>
        <v>1.6382265673600411</v>
      </c>
      <c r="K414" s="1">
        <f t="shared" si="219"/>
        <v>1.6382265673600411</v>
      </c>
      <c r="L414" s="1">
        <f t="shared" si="219"/>
        <v>1.6382265673600411</v>
      </c>
      <c r="M414" s="1">
        <f t="shared" si="219"/>
        <v>1.6382265673600411</v>
      </c>
      <c r="N414" s="1"/>
      <c r="O414" s="1"/>
      <c r="P414" s="1"/>
      <c r="Q414" s="1"/>
      <c r="R414" s="1"/>
      <c r="S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row>
    <row r="415" spans="1:49">
      <c r="A415" s="21" t="s">
        <v>253</v>
      </c>
      <c r="B415" s="24">
        <f t="shared" ref="B415:I415" si="220">1/(1-B408)</f>
        <v>1.6735294117647062</v>
      </c>
      <c r="C415" s="1">
        <f t="shared" si="220"/>
        <v>1.8063492063492068</v>
      </c>
      <c r="D415" s="1">
        <f t="shared" si="220"/>
        <v>1.9620689655172419</v>
      </c>
      <c r="E415" s="1">
        <f t="shared" si="220"/>
        <v>2.0690909090909098</v>
      </c>
      <c r="F415" s="1">
        <f t="shared" si="220"/>
        <v>1.9620689655172419</v>
      </c>
      <c r="G415" s="1">
        <f t="shared" si="220"/>
        <v>1.5589041095890412</v>
      </c>
      <c r="H415" s="1">
        <f t="shared" si="220"/>
        <v>1.6735294117647062</v>
      </c>
      <c r="I415" s="1">
        <f t="shared" si="220"/>
        <v>1.7507692307692309</v>
      </c>
      <c r="J415" s="1">
        <f>1/(1-J408)</f>
        <v>1.9620689655172419</v>
      </c>
      <c r="K415" s="1">
        <f>1/(1-K408)</f>
        <v>1.5589041095890412</v>
      </c>
      <c r="L415" s="1">
        <f>1/(1-L408)</f>
        <v>1.6735294117647062</v>
      </c>
      <c r="M415" s="1">
        <f>1/(1-M408)</f>
        <v>1.7507692307692309</v>
      </c>
      <c r="N415" s="1"/>
      <c r="O415" s="1"/>
      <c r="P415" s="1"/>
      <c r="Q415" s="1"/>
      <c r="R415" s="1"/>
      <c r="S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row>
    <row r="416" spans="1:49">
      <c r="A416" s="21" t="s">
        <v>11</v>
      </c>
      <c r="B416" s="24">
        <f t="shared" ref="B416:M416" si="221">((1+$B$3)*(1+$B$4))-1</f>
        <v>5.0599999999999978E-2</v>
      </c>
      <c r="C416" s="1">
        <f t="shared" si="221"/>
        <v>5.0599999999999978E-2</v>
      </c>
      <c r="D416" s="1">
        <f t="shared" si="221"/>
        <v>5.0599999999999978E-2</v>
      </c>
      <c r="E416" s="1">
        <f t="shared" si="221"/>
        <v>5.0599999999999978E-2</v>
      </c>
      <c r="F416" s="1">
        <f t="shared" si="221"/>
        <v>5.0599999999999978E-2</v>
      </c>
      <c r="G416" s="1">
        <f t="shared" si="221"/>
        <v>5.0599999999999978E-2</v>
      </c>
      <c r="H416" s="1">
        <f t="shared" si="221"/>
        <v>5.0599999999999978E-2</v>
      </c>
      <c r="I416" s="1">
        <f t="shared" si="221"/>
        <v>5.0599999999999978E-2</v>
      </c>
      <c r="J416" s="1">
        <f t="shared" si="221"/>
        <v>5.0599999999999978E-2</v>
      </c>
      <c r="K416" s="1">
        <f t="shared" si="221"/>
        <v>5.0599999999999978E-2</v>
      </c>
      <c r="L416" s="1">
        <f t="shared" si="221"/>
        <v>5.0599999999999978E-2</v>
      </c>
      <c r="M416" s="1">
        <f t="shared" si="221"/>
        <v>5.0599999999999978E-2</v>
      </c>
      <c r="N416" s="1"/>
      <c r="O416" s="1"/>
      <c r="P416" s="1"/>
      <c r="Q416" s="1"/>
      <c r="R416" s="1"/>
      <c r="S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row>
    <row r="417" spans="1:49">
      <c r="A417" s="21" t="s">
        <v>255</v>
      </c>
      <c r="B417" s="24">
        <f t="shared" ref="B417:M417" si="222">B415*((1+B416)^(B410))</f>
        <v>2.7416203436113635</v>
      </c>
      <c r="C417" s="1">
        <f t="shared" si="222"/>
        <v>2.9592092597709958</v>
      </c>
      <c r="D417" s="1">
        <f t="shared" si="222"/>
        <v>3.214313506302978</v>
      </c>
      <c r="E417" s="1">
        <f t="shared" si="222"/>
        <v>3.389639697555868</v>
      </c>
      <c r="F417" s="1">
        <f t="shared" si="222"/>
        <v>3.214313506302978</v>
      </c>
      <c r="G417" s="1">
        <f t="shared" si="222"/>
        <v>2.5538381282955163</v>
      </c>
      <c r="H417" s="1">
        <f t="shared" si="222"/>
        <v>2.7416203436113635</v>
      </c>
      <c r="I417" s="1">
        <f t="shared" si="222"/>
        <v>2.8681566671626566</v>
      </c>
      <c r="J417" s="1">
        <f t="shared" si="222"/>
        <v>3.214313506302978</v>
      </c>
      <c r="K417" s="1">
        <f t="shared" si="222"/>
        <v>2.5538381282955163</v>
      </c>
      <c r="L417" s="1">
        <f t="shared" si="222"/>
        <v>2.7416203436113635</v>
      </c>
      <c r="M417" s="1">
        <f t="shared" si="222"/>
        <v>2.8681566671626566</v>
      </c>
      <c r="N417" s="1"/>
      <c r="O417" s="1"/>
      <c r="P417" s="1"/>
      <c r="Q417" s="1"/>
      <c r="R417" s="1"/>
      <c r="S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row>
    <row r="418" spans="1:49">
      <c r="A418" s="21" t="s">
        <v>259</v>
      </c>
      <c r="B418" s="24">
        <f t="shared" ref="B418:M418" si="223">B417*(1-B409*(1-$B$12))</f>
        <v>2.330377292069659</v>
      </c>
      <c r="C418" s="1">
        <f t="shared" si="223"/>
        <v>2.5153278708053466</v>
      </c>
      <c r="D418" s="1">
        <f t="shared" si="223"/>
        <v>2.7321664803575314</v>
      </c>
      <c r="E418" s="1">
        <f t="shared" si="223"/>
        <v>2.8811937429224876</v>
      </c>
      <c r="F418" s="1">
        <f t="shared" si="223"/>
        <v>2.2500194544120844</v>
      </c>
      <c r="G418" s="1">
        <f t="shared" si="223"/>
        <v>1.7876866898068613</v>
      </c>
      <c r="H418" s="1">
        <f t="shared" si="223"/>
        <v>1.9191342405279543</v>
      </c>
      <c r="I418" s="1">
        <f t="shared" si="223"/>
        <v>2.0077096670138594</v>
      </c>
      <c r="J418" s="1">
        <f t="shared" si="223"/>
        <v>2.7321664803575314</v>
      </c>
      <c r="K418" s="1">
        <f t="shared" si="223"/>
        <v>2.1707624090511888</v>
      </c>
      <c r="L418" s="1">
        <f t="shared" si="223"/>
        <v>2.330377292069659</v>
      </c>
      <c r="M418" s="1">
        <f t="shared" si="223"/>
        <v>2.437933167088258</v>
      </c>
      <c r="N418" s="1"/>
      <c r="O418" s="1"/>
      <c r="P418" s="1"/>
      <c r="Q418" s="1"/>
      <c r="R418" s="1"/>
      <c r="S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row>
    <row r="419" spans="1:49">
      <c r="A419" s="21" t="s">
        <v>256</v>
      </c>
      <c r="B419" s="24">
        <f t="shared" ref="B419:M419" si="224">B418/((1+$B$4)^B410)</f>
        <v>1.9117210496170129</v>
      </c>
      <c r="C419" s="1">
        <f t="shared" si="224"/>
        <v>2.0634449424437604</v>
      </c>
      <c r="D419" s="1">
        <f t="shared" si="224"/>
        <v>2.2413281271371877</v>
      </c>
      <c r="E419" s="1">
        <f t="shared" si="224"/>
        <v>2.3635823886173979</v>
      </c>
      <c r="F419" s="1">
        <f t="shared" si="224"/>
        <v>1.8457996341129779</v>
      </c>
      <c r="G419" s="1">
        <f t="shared" si="224"/>
        <v>1.4665257366925029</v>
      </c>
      <c r="H419" s="1">
        <f t="shared" si="224"/>
        <v>1.5743585114493046</v>
      </c>
      <c r="I419" s="1">
        <f t="shared" si="224"/>
        <v>1.6470212119777337</v>
      </c>
      <c r="J419" s="1">
        <f t="shared" si="224"/>
        <v>2.2413281271371877</v>
      </c>
      <c r="K419" s="1">
        <f t="shared" si="224"/>
        <v>1.780781251698039</v>
      </c>
      <c r="L419" s="1">
        <f t="shared" si="224"/>
        <v>1.9117210496170129</v>
      </c>
      <c r="M419" s="1">
        <f t="shared" si="224"/>
        <v>1.9999543288301054</v>
      </c>
      <c r="N419" s="1"/>
      <c r="O419" s="1"/>
      <c r="P419" s="1"/>
      <c r="Q419" s="1"/>
      <c r="R419" s="1"/>
      <c r="S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row>
    <row r="420" spans="1:49">
      <c r="A420" s="21" t="s">
        <v>12</v>
      </c>
      <c r="B420" s="24">
        <f t="shared" ref="B420:M420" si="225">B419^(1/B410)-1</f>
        <v>6.6946031036478892E-2</v>
      </c>
      <c r="C420" s="1">
        <f t="shared" si="225"/>
        <v>7.5125811646927776E-2</v>
      </c>
      <c r="D420" s="1">
        <f t="shared" si="225"/>
        <v>8.4053071108661559E-2</v>
      </c>
      <c r="E420" s="1">
        <f t="shared" si="225"/>
        <v>8.9825773825078503E-2</v>
      </c>
      <c r="F420" s="1">
        <f t="shared" si="225"/>
        <v>6.3208538110102852E-2</v>
      </c>
      <c r="G420" s="1">
        <f t="shared" si="225"/>
        <v>3.9032109528728709E-2</v>
      </c>
      <c r="H420" s="1">
        <f t="shared" si="225"/>
        <v>4.6430437894091181E-2</v>
      </c>
      <c r="I420" s="1">
        <f t="shared" si="225"/>
        <v>5.1162645513925575E-2</v>
      </c>
      <c r="J420" s="1">
        <f t="shared" si="225"/>
        <v>8.4053071108661559E-2</v>
      </c>
      <c r="K420" s="1">
        <f t="shared" si="225"/>
        <v>5.9402656149932342E-2</v>
      </c>
      <c r="L420" s="1">
        <f t="shared" si="225"/>
        <v>6.6946031036478892E-2</v>
      </c>
      <c r="M420" s="1">
        <f t="shared" si="225"/>
        <v>7.1771015053747833E-2</v>
      </c>
      <c r="N420" s="1"/>
      <c r="O420" s="1"/>
      <c r="P420" s="1"/>
      <c r="Q420" s="1"/>
      <c r="R420" s="1"/>
      <c r="S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row>
    <row r="421" spans="1:49">
      <c r="A421" s="21" t="s">
        <v>5</v>
      </c>
      <c r="B421" s="24">
        <f t="shared" ref="B421:M421" si="226">$B$3-B420</f>
        <v>-3.6946031036478894E-2</v>
      </c>
      <c r="C421" s="1">
        <f t="shared" si="226"/>
        <v>-4.5125811646927777E-2</v>
      </c>
      <c r="D421" s="1">
        <f t="shared" si="226"/>
        <v>-5.405307110866156E-2</v>
      </c>
      <c r="E421" s="1">
        <f t="shared" si="226"/>
        <v>-5.9825773825078504E-2</v>
      </c>
      <c r="F421" s="1">
        <f t="shared" si="226"/>
        <v>-3.3208538110102853E-2</v>
      </c>
      <c r="G421" s="1">
        <f t="shared" si="226"/>
        <v>-9.0321095287287101E-3</v>
      </c>
      <c r="H421" s="1">
        <f t="shared" si="226"/>
        <v>-1.6430437894091182E-2</v>
      </c>
      <c r="I421" s="1">
        <f t="shared" si="226"/>
        <v>-2.1162645513925576E-2</v>
      </c>
      <c r="J421" s="1">
        <f t="shared" si="226"/>
        <v>-5.405307110866156E-2</v>
      </c>
      <c r="K421" s="1">
        <f t="shared" si="226"/>
        <v>-2.9402656149932344E-2</v>
      </c>
      <c r="L421" s="1">
        <f t="shared" si="226"/>
        <v>-3.6946031036478894E-2</v>
      </c>
      <c r="M421" s="1">
        <f t="shared" si="226"/>
        <v>-4.1771015053747834E-2</v>
      </c>
      <c r="N421" s="1"/>
      <c r="O421" s="1"/>
      <c r="P421" s="1"/>
      <c r="Q421" s="1"/>
      <c r="R421" s="1"/>
      <c r="S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row>
    <row r="422" spans="1:49" s="17" customFormat="1">
      <c r="A422" s="25" t="s">
        <v>6</v>
      </c>
      <c r="B422" s="26">
        <f t="shared" ref="B422:M422" si="227">B421/$B$3</f>
        <v>-1.2315343678826298</v>
      </c>
      <c r="C422" s="16">
        <f t="shared" si="227"/>
        <v>-1.5041937215642593</v>
      </c>
      <c r="D422" s="16">
        <f t="shared" si="227"/>
        <v>-1.8017690369553854</v>
      </c>
      <c r="E422" s="16">
        <f t="shared" si="227"/>
        <v>-1.9941924608359503</v>
      </c>
      <c r="F422" s="16">
        <f t="shared" si="227"/>
        <v>-1.1069512703367619</v>
      </c>
      <c r="G422" s="16">
        <f t="shared" si="227"/>
        <v>-0.30107031762429037</v>
      </c>
      <c r="H422" s="16">
        <f t="shared" si="227"/>
        <v>-0.54768126313637278</v>
      </c>
      <c r="I422" s="16">
        <f t="shared" si="227"/>
        <v>-0.70542151713085255</v>
      </c>
      <c r="J422" s="16">
        <f t="shared" si="227"/>
        <v>-1.8017690369553854</v>
      </c>
      <c r="K422" s="16">
        <f t="shared" si="227"/>
        <v>-0.98008853833107812</v>
      </c>
      <c r="L422" s="16">
        <f t="shared" si="227"/>
        <v>-1.2315343678826298</v>
      </c>
      <c r="M422" s="16">
        <f t="shared" si="227"/>
        <v>-1.3923671684582613</v>
      </c>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row>
    <row r="423" spans="1:49" s="17" customFormat="1">
      <c r="A423" s="25" t="s">
        <v>13</v>
      </c>
      <c r="B423" s="27">
        <f>B414/B418*100</f>
        <v>70.298769771528981</v>
      </c>
      <c r="C423" s="18">
        <f t="shared" ref="C423:M423" si="228">C414/C418*100</f>
        <v>65.129742582445957</v>
      </c>
      <c r="D423" s="18">
        <f t="shared" si="228"/>
        <v>59.960715393362953</v>
      </c>
      <c r="E423" s="18">
        <f t="shared" si="228"/>
        <v>56.85929907991315</v>
      </c>
      <c r="F423" s="18">
        <f t="shared" si="228"/>
        <v>72.809440120512164</v>
      </c>
      <c r="G423" s="18">
        <f t="shared" si="228"/>
        <v>91.639467737886022</v>
      </c>
      <c r="H423" s="18">
        <f t="shared" si="228"/>
        <v>85.362791865428051</v>
      </c>
      <c r="I423" s="18">
        <f t="shared" si="228"/>
        <v>81.596786341953305</v>
      </c>
      <c r="J423" s="18">
        <f t="shared" si="228"/>
        <v>59.960715393362953</v>
      </c>
      <c r="K423" s="18">
        <f t="shared" si="228"/>
        <v>75.467796960612006</v>
      </c>
      <c r="L423" s="18">
        <f t="shared" si="228"/>
        <v>70.298769771528981</v>
      </c>
      <c r="M423" s="18">
        <f t="shared" si="228"/>
        <v>67.197353458079192</v>
      </c>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row>
    <row r="425" spans="1:49">
      <c r="A425" s="23" t="s">
        <v>291</v>
      </c>
    </row>
    <row r="426" spans="1:49">
      <c r="A426" s="21" t="s">
        <v>145</v>
      </c>
    </row>
    <row r="427" spans="1:49">
      <c r="A427" s="21" t="s">
        <v>266</v>
      </c>
      <c r="B427" s="23" t="s">
        <v>74</v>
      </c>
      <c r="C427" s="11">
        <v>0.25</v>
      </c>
      <c r="D427" s="11">
        <v>0.3</v>
      </c>
      <c r="E427" s="11">
        <v>0.33</v>
      </c>
      <c r="F427" s="2" t="s">
        <v>75</v>
      </c>
      <c r="G427" s="11">
        <v>0.25</v>
      </c>
      <c r="H427" s="11">
        <v>0.3</v>
      </c>
      <c r="I427" s="11">
        <v>0.33</v>
      </c>
      <c r="J427" s="2" t="s">
        <v>75</v>
      </c>
      <c r="K427" s="11">
        <v>0.25</v>
      </c>
      <c r="L427" s="11">
        <v>0.3</v>
      </c>
      <c r="M427" s="11">
        <v>0.33</v>
      </c>
      <c r="N427" s="2"/>
      <c r="O427" s="2"/>
      <c r="P427" s="2"/>
      <c r="Q427" s="2"/>
      <c r="R427" s="2"/>
      <c r="S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row>
    <row r="428" spans="1:49">
      <c r="A428" s="21" t="s">
        <v>267</v>
      </c>
      <c r="B428" s="23" t="s">
        <v>74</v>
      </c>
      <c r="C428" s="2" t="s">
        <v>74</v>
      </c>
      <c r="D428" s="2" t="s">
        <v>74</v>
      </c>
      <c r="E428" s="2" t="s">
        <v>74</v>
      </c>
      <c r="F428" s="2" t="s">
        <v>75</v>
      </c>
      <c r="G428" s="2" t="s">
        <v>75</v>
      </c>
      <c r="H428" s="2" t="s">
        <v>75</v>
      </c>
      <c r="I428" s="2" t="s">
        <v>75</v>
      </c>
      <c r="J428" s="2" t="s">
        <v>74</v>
      </c>
      <c r="K428" s="2" t="s">
        <v>74</v>
      </c>
      <c r="L428" s="2" t="s">
        <v>74</v>
      </c>
      <c r="M428" s="2" t="s">
        <v>74</v>
      </c>
      <c r="N428" s="2"/>
      <c r="O428" s="2"/>
      <c r="P428" s="2"/>
      <c r="Q428" s="2"/>
      <c r="R428" s="2"/>
      <c r="S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row>
    <row r="429" spans="1:49">
      <c r="A429" s="21" t="s">
        <v>265</v>
      </c>
      <c r="B429" s="29">
        <f>INDEX(SystemParamValues,MATCH("BasicRate",ParamNames,0),MATCH($B$2,SystemNames,0))</f>
        <v>0.2</v>
      </c>
      <c r="C429" s="14">
        <v>0.25</v>
      </c>
      <c r="D429" s="14">
        <v>0.3</v>
      </c>
      <c r="E429" s="14">
        <v>0.33</v>
      </c>
      <c r="F429" s="14">
        <f>INDEX(SystemParamValues,MATCH("HigherRate",ParamNames,0),MATCH($B$2,SystemNames,0))</f>
        <v>0.4</v>
      </c>
      <c r="G429" s="14">
        <v>0.25</v>
      </c>
      <c r="H429" s="14">
        <v>0.3</v>
      </c>
      <c r="I429" s="14">
        <v>0.33</v>
      </c>
      <c r="J429" s="14">
        <f>INDEX(SystemParamValues,MATCH("HigherRate",ParamNames,0),MATCH($B$2,SystemNames,0))</f>
        <v>0.4</v>
      </c>
      <c r="K429" s="14">
        <v>0.25</v>
      </c>
      <c r="L429" s="14">
        <v>0.3</v>
      </c>
      <c r="M429" s="14">
        <v>0.33</v>
      </c>
      <c r="R429" s="7"/>
      <c r="Z429" s="7"/>
      <c r="AH429" s="7"/>
      <c r="AP429" s="7"/>
    </row>
    <row r="430" spans="1:49">
      <c r="A430" s="21" t="s">
        <v>268</v>
      </c>
      <c r="B430" s="29">
        <f>INDEX(SystemParamValues,MATCH("NIEmpeeMainRate",ParamNames,0),MATCH($B$2,SystemNames,0))</f>
        <v>0.12</v>
      </c>
      <c r="C430" s="14">
        <f>INDEX(SystemParamValues,MATCH("NIEmpeeMainRate",ParamNames,0),MATCH($B$2,SystemNames,0))</f>
        <v>0.12</v>
      </c>
      <c r="D430" s="14">
        <f>INDEX(SystemParamValues,MATCH("NIEmpeeMainRate",ParamNames,0),MATCH($B$2,SystemNames,0))</f>
        <v>0.12</v>
      </c>
      <c r="E430" s="14">
        <f>INDEX(SystemParamValues,MATCH("NIEmpeeMainRate",ParamNames,0),MATCH($B$2,SystemNames,0))</f>
        <v>0.12</v>
      </c>
      <c r="F430" s="14">
        <f t="shared" ref="F430:M430" si="229">INDEX(SystemParamValues,MATCH("NIEmpeeUELRate",ParamNames,0),MATCH($B$2,SystemNames,0))</f>
        <v>0.02</v>
      </c>
      <c r="G430" s="14">
        <f t="shared" si="229"/>
        <v>0.02</v>
      </c>
      <c r="H430" s="14">
        <f t="shared" si="229"/>
        <v>0.02</v>
      </c>
      <c r="I430" s="14">
        <f t="shared" si="229"/>
        <v>0.02</v>
      </c>
      <c r="J430" s="14">
        <f t="shared" si="229"/>
        <v>0.02</v>
      </c>
      <c r="K430" s="14">
        <f t="shared" si="229"/>
        <v>0.02</v>
      </c>
      <c r="L430" s="14">
        <f t="shared" si="229"/>
        <v>0.02</v>
      </c>
      <c r="M430" s="14">
        <f t="shared" si="229"/>
        <v>0.02</v>
      </c>
      <c r="R430" s="7"/>
      <c r="Z430" s="7"/>
      <c r="AH430" s="7"/>
      <c r="AP430" s="7"/>
    </row>
    <row r="431" spans="1:49">
      <c r="A431" s="21" t="s">
        <v>269</v>
      </c>
      <c r="B431" s="29">
        <f>INDEX(SystemParamValues,MATCH("NIEmperMainRate",ParamNames,0),MATCH($B$2,SystemNames,0))</f>
        <v>0.13800000000000001</v>
      </c>
      <c r="C431" s="14">
        <f>INDEX(SystemParamValues,MATCH("NIEmperMainRate",ParamNames,0),MATCH($B$2,SystemNames,0))</f>
        <v>0.13800000000000001</v>
      </c>
      <c r="D431" s="14">
        <f>INDEX(SystemParamValues,MATCH("NIEmperMainRate",ParamNames,0),MATCH($B$2,SystemNames,0))</f>
        <v>0.13800000000000001</v>
      </c>
      <c r="E431" s="14">
        <f>INDEX(SystemParamValues,MATCH("NIEmperMainRate",ParamNames,0),MATCH($B$2,SystemNames,0))</f>
        <v>0.13800000000000001</v>
      </c>
      <c r="F431" s="14">
        <f t="shared" ref="F431:M431" si="230">INDEX(SystemParamValues,MATCH("NIEmperUELRate",ParamNames,0),MATCH($B$2,SystemNames,0))</f>
        <v>0.13800000000000001</v>
      </c>
      <c r="G431" s="14">
        <f t="shared" si="230"/>
        <v>0.13800000000000001</v>
      </c>
      <c r="H431" s="14">
        <f t="shared" si="230"/>
        <v>0.13800000000000001</v>
      </c>
      <c r="I431" s="14">
        <f t="shared" si="230"/>
        <v>0.13800000000000001</v>
      </c>
      <c r="J431" s="14">
        <f t="shared" si="230"/>
        <v>0.13800000000000001</v>
      </c>
      <c r="K431" s="14">
        <f t="shared" si="230"/>
        <v>0.13800000000000001</v>
      </c>
      <c r="L431" s="14">
        <f t="shared" si="230"/>
        <v>0.13800000000000001</v>
      </c>
      <c r="M431" s="14">
        <f t="shared" si="230"/>
        <v>0.13800000000000001</v>
      </c>
    </row>
    <row r="432" spans="1:49">
      <c r="A432" s="21" t="s">
        <v>264</v>
      </c>
      <c r="B432" s="29">
        <v>0</v>
      </c>
      <c r="C432" s="14">
        <v>0</v>
      </c>
      <c r="D432" s="14">
        <v>0</v>
      </c>
      <c r="E432" s="14">
        <v>0</v>
      </c>
      <c r="F432" s="14">
        <v>0</v>
      </c>
      <c r="G432" s="14">
        <v>0</v>
      </c>
      <c r="H432" s="14">
        <v>0</v>
      </c>
      <c r="I432" s="14">
        <v>0</v>
      </c>
      <c r="J432" s="14">
        <v>0</v>
      </c>
      <c r="K432" s="14">
        <v>0</v>
      </c>
      <c r="L432" s="14">
        <v>0</v>
      </c>
      <c r="M432" s="14">
        <v>0</v>
      </c>
    </row>
    <row r="433" spans="1:49">
      <c r="A433" s="21" t="s">
        <v>260</v>
      </c>
      <c r="B433" s="30">
        <f t="shared" ref="B433:M433" si="231">(B429+B430+B431+B432)/(1+B431)</f>
        <v>0.40246045694200355</v>
      </c>
      <c r="C433" s="15">
        <f t="shared" si="231"/>
        <v>0.44639718804920919</v>
      </c>
      <c r="D433" s="15">
        <f t="shared" si="231"/>
        <v>0.49033391915641483</v>
      </c>
      <c r="E433" s="15">
        <f t="shared" si="231"/>
        <v>0.51669595782073829</v>
      </c>
      <c r="F433" s="15">
        <f t="shared" si="231"/>
        <v>0.49033391915641483</v>
      </c>
      <c r="G433" s="15">
        <f t="shared" si="231"/>
        <v>0.35852372583479797</v>
      </c>
      <c r="H433" s="15">
        <f t="shared" si="231"/>
        <v>0.40246045694200355</v>
      </c>
      <c r="I433" s="15">
        <f t="shared" si="231"/>
        <v>0.42882249560632696</v>
      </c>
      <c r="J433" s="15">
        <f t="shared" si="231"/>
        <v>0.49033391915641483</v>
      </c>
      <c r="K433" s="15">
        <f t="shared" si="231"/>
        <v>0.35852372583479797</v>
      </c>
      <c r="L433" s="15">
        <f t="shared" si="231"/>
        <v>0.40246045694200355</v>
      </c>
      <c r="M433" s="15">
        <f t="shared" si="231"/>
        <v>0.42882249560632696</v>
      </c>
      <c r="N433" s="1"/>
      <c r="O433" s="1"/>
      <c r="P433" s="1"/>
      <c r="Q433" s="1"/>
      <c r="R433" s="1"/>
      <c r="S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row>
    <row r="434" spans="1:49">
      <c r="A434" s="21" t="s">
        <v>10</v>
      </c>
      <c r="B434" s="29">
        <f>INDEX(SystemParamValues,MATCH("BasicRate",ParamNames,0),MATCH($B$2,SystemNames,0))</f>
        <v>0.2</v>
      </c>
      <c r="C434" s="14">
        <f>INDEX(SystemParamValues,MATCH("BasicRate",ParamNames,0),MATCH($B$2,SystemNames,0))</f>
        <v>0.2</v>
      </c>
      <c r="D434" s="14">
        <f>INDEX(SystemParamValues,MATCH("BasicRate",ParamNames,0),MATCH($B$2,SystemNames,0))</f>
        <v>0.2</v>
      </c>
      <c r="E434" s="14">
        <f>INDEX(SystemParamValues,MATCH("BasicRate",ParamNames,0),MATCH($B$2,SystemNames,0))</f>
        <v>0.2</v>
      </c>
      <c r="F434" s="14">
        <f>INDEX(SystemParamValues,MATCH("HigherRate",ParamNames,0),MATCH($B$2,SystemNames,0))</f>
        <v>0.4</v>
      </c>
      <c r="G434" s="14">
        <f>INDEX(SystemParamValues,MATCH("HigherRate",ParamNames,0),MATCH($B$2,SystemNames,0))</f>
        <v>0.4</v>
      </c>
      <c r="H434" s="14">
        <f>INDEX(SystemParamValues,MATCH("HigherRate",ParamNames,0),MATCH($B$2,SystemNames,0))</f>
        <v>0.4</v>
      </c>
      <c r="I434" s="14">
        <f>INDEX(SystemParamValues,MATCH("HigherRate",ParamNames,0),MATCH($B$2,SystemNames,0))</f>
        <v>0.4</v>
      </c>
      <c r="J434" s="14">
        <f>INDEX(SystemParamValues,MATCH("BasicRate",ParamNames,0),MATCH($B$2,SystemNames,0))</f>
        <v>0.2</v>
      </c>
      <c r="K434" s="14">
        <f>INDEX(SystemParamValues,MATCH("BasicRate",ParamNames,0),MATCH($B$2,SystemNames,0))</f>
        <v>0.2</v>
      </c>
      <c r="L434" s="14">
        <f>INDEX(SystemParamValues,MATCH("BasicRate",ParamNames,0),MATCH($B$2,SystemNames,0))</f>
        <v>0.2</v>
      </c>
      <c r="M434" s="14">
        <f>INDEX(SystemParamValues,MATCH("BasicRate",ParamNames,0),MATCH($B$2,SystemNames,0))</f>
        <v>0.2</v>
      </c>
    </row>
    <row r="435" spans="1:49">
      <c r="A435" s="21" t="s">
        <v>3</v>
      </c>
      <c r="B435" s="29">
        <v>25</v>
      </c>
      <c r="C435" s="14">
        <v>25</v>
      </c>
      <c r="D435" s="14">
        <v>25</v>
      </c>
      <c r="E435" s="14">
        <v>25</v>
      </c>
      <c r="F435" s="14">
        <v>25</v>
      </c>
      <c r="G435" s="14">
        <v>25</v>
      </c>
      <c r="H435" s="14">
        <v>25</v>
      </c>
      <c r="I435" s="14">
        <v>25</v>
      </c>
      <c r="J435" s="14">
        <v>25</v>
      </c>
      <c r="K435" s="14">
        <v>25</v>
      </c>
      <c r="L435" s="14">
        <v>25</v>
      </c>
      <c r="M435" s="14">
        <v>25</v>
      </c>
    </row>
    <row r="436" spans="1:49">
      <c r="A436" s="21" t="s">
        <v>251</v>
      </c>
      <c r="B436" s="24">
        <f>1</f>
        <v>1</v>
      </c>
      <c r="C436" s="1">
        <f>1</f>
        <v>1</v>
      </c>
      <c r="D436" s="1">
        <f>1</f>
        <v>1</v>
      </c>
      <c r="E436" s="1">
        <f>1</f>
        <v>1</v>
      </c>
      <c r="F436" s="1">
        <f>1</f>
        <v>1</v>
      </c>
      <c r="G436" s="1">
        <f>1</f>
        <v>1</v>
      </c>
      <c r="H436" s="1">
        <f>1</f>
        <v>1</v>
      </c>
      <c r="I436" s="1">
        <f>1</f>
        <v>1</v>
      </c>
      <c r="J436" s="1">
        <f>1</f>
        <v>1</v>
      </c>
      <c r="K436" s="1">
        <f>1</f>
        <v>1</v>
      </c>
      <c r="L436" s="1">
        <f>1</f>
        <v>1</v>
      </c>
      <c r="M436" s="1">
        <f>1</f>
        <v>1</v>
      </c>
      <c r="N436" s="1"/>
      <c r="O436" s="1"/>
      <c r="P436" s="1"/>
      <c r="Q436" s="1"/>
      <c r="R436" s="1"/>
      <c r="S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row>
    <row r="437" spans="1:49">
      <c r="A437" s="21" t="s">
        <v>250</v>
      </c>
      <c r="B437" s="24">
        <f t="shared" ref="B437:M437" si="232">((1+$B$3)*(1+$B$4))-1</f>
        <v>5.0599999999999978E-2</v>
      </c>
      <c r="C437" s="1">
        <f t="shared" si="232"/>
        <v>5.0599999999999978E-2</v>
      </c>
      <c r="D437" s="1">
        <f t="shared" si="232"/>
        <v>5.0599999999999978E-2</v>
      </c>
      <c r="E437" s="1">
        <f t="shared" si="232"/>
        <v>5.0599999999999978E-2</v>
      </c>
      <c r="F437" s="1">
        <f t="shared" si="232"/>
        <v>5.0599999999999978E-2</v>
      </c>
      <c r="G437" s="1">
        <f t="shared" si="232"/>
        <v>5.0599999999999978E-2</v>
      </c>
      <c r="H437" s="1">
        <f t="shared" si="232"/>
        <v>5.0599999999999978E-2</v>
      </c>
      <c r="I437" s="1">
        <f t="shared" si="232"/>
        <v>5.0599999999999978E-2</v>
      </c>
      <c r="J437" s="1">
        <f t="shared" si="232"/>
        <v>5.0599999999999978E-2</v>
      </c>
      <c r="K437" s="1">
        <f t="shared" si="232"/>
        <v>5.0599999999999978E-2</v>
      </c>
      <c r="L437" s="1">
        <f t="shared" si="232"/>
        <v>5.0599999999999978E-2</v>
      </c>
      <c r="M437" s="1">
        <f t="shared" si="232"/>
        <v>5.0599999999999978E-2</v>
      </c>
      <c r="N437" s="1"/>
      <c r="O437" s="1"/>
      <c r="P437" s="1"/>
      <c r="Q437" s="1"/>
      <c r="R437" s="1"/>
      <c r="S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row>
    <row r="438" spans="1:49">
      <c r="A438" s="21" t="s">
        <v>254</v>
      </c>
      <c r="B438" s="24">
        <f t="shared" ref="B438:M438" si="233">B436*((1+B437)^B435)</f>
        <v>3.4350646224686523</v>
      </c>
      <c r="C438" s="1">
        <f t="shared" si="233"/>
        <v>3.4350646224686523</v>
      </c>
      <c r="D438" s="1">
        <f t="shared" si="233"/>
        <v>3.4350646224686523</v>
      </c>
      <c r="E438" s="1">
        <f t="shared" si="233"/>
        <v>3.4350646224686523</v>
      </c>
      <c r="F438" s="1">
        <f t="shared" si="233"/>
        <v>3.4350646224686523</v>
      </c>
      <c r="G438" s="1">
        <f t="shared" si="233"/>
        <v>3.4350646224686523</v>
      </c>
      <c r="H438" s="1">
        <f t="shared" si="233"/>
        <v>3.4350646224686523</v>
      </c>
      <c r="I438" s="1">
        <f t="shared" si="233"/>
        <v>3.4350646224686523</v>
      </c>
      <c r="J438" s="1">
        <f t="shared" si="233"/>
        <v>3.4350646224686523</v>
      </c>
      <c r="K438" s="1">
        <f t="shared" si="233"/>
        <v>3.4350646224686523</v>
      </c>
      <c r="L438" s="1">
        <f t="shared" si="233"/>
        <v>3.4350646224686523</v>
      </c>
      <c r="M438" s="1">
        <f t="shared" si="233"/>
        <v>3.4350646224686523</v>
      </c>
      <c r="N438" s="1"/>
      <c r="O438" s="1"/>
      <c r="P438" s="1"/>
      <c r="Q438" s="1"/>
      <c r="R438" s="1"/>
      <c r="S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row>
    <row r="439" spans="1:49">
      <c r="A439" s="21" t="s">
        <v>258</v>
      </c>
      <c r="B439" s="24">
        <f t="shared" ref="B439:M439" si="234">B438</f>
        <v>3.4350646224686523</v>
      </c>
      <c r="C439" s="1">
        <f t="shared" si="234"/>
        <v>3.4350646224686523</v>
      </c>
      <c r="D439" s="1">
        <f t="shared" si="234"/>
        <v>3.4350646224686523</v>
      </c>
      <c r="E439" s="1">
        <f t="shared" si="234"/>
        <v>3.4350646224686523</v>
      </c>
      <c r="F439" s="1">
        <f t="shared" si="234"/>
        <v>3.4350646224686523</v>
      </c>
      <c r="G439" s="1">
        <f t="shared" si="234"/>
        <v>3.4350646224686523</v>
      </c>
      <c r="H439" s="1">
        <f t="shared" si="234"/>
        <v>3.4350646224686523</v>
      </c>
      <c r="I439" s="1">
        <f t="shared" si="234"/>
        <v>3.4350646224686523</v>
      </c>
      <c r="J439" s="1">
        <f t="shared" si="234"/>
        <v>3.4350646224686523</v>
      </c>
      <c r="K439" s="1">
        <f t="shared" si="234"/>
        <v>3.4350646224686523</v>
      </c>
      <c r="L439" s="1">
        <f t="shared" si="234"/>
        <v>3.4350646224686523</v>
      </c>
      <c r="M439" s="1">
        <f t="shared" si="234"/>
        <v>3.4350646224686523</v>
      </c>
      <c r="N439" s="1"/>
      <c r="O439" s="1"/>
      <c r="P439" s="1"/>
      <c r="Q439" s="1"/>
      <c r="R439" s="1"/>
      <c r="S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row>
    <row r="440" spans="1:49">
      <c r="A440" s="21" t="s">
        <v>253</v>
      </c>
      <c r="B440" s="24">
        <f t="shared" ref="B440:I440" si="235">1/(1-B433)</f>
        <v>1.6735294117647062</v>
      </c>
      <c r="C440" s="1">
        <f t="shared" si="235"/>
        <v>1.8063492063492068</v>
      </c>
      <c r="D440" s="1">
        <f t="shared" si="235"/>
        <v>1.9620689655172419</v>
      </c>
      <c r="E440" s="1">
        <f t="shared" si="235"/>
        <v>2.0690909090909098</v>
      </c>
      <c r="F440" s="1">
        <f t="shared" si="235"/>
        <v>1.9620689655172419</v>
      </c>
      <c r="G440" s="1">
        <f t="shared" si="235"/>
        <v>1.5589041095890412</v>
      </c>
      <c r="H440" s="1">
        <f t="shared" si="235"/>
        <v>1.6735294117647062</v>
      </c>
      <c r="I440" s="1">
        <f t="shared" si="235"/>
        <v>1.7507692307692309</v>
      </c>
      <c r="J440" s="1">
        <f>1/(1-J433)</f>
        <v>1.9620689655172419</v>
      </c>
      <c r="K440" s="1">
        <f>1/(1-K433)</f>
        <v>1.5589041095890412</v>
      </c>
      <c r="L440" s="1">
        <f>1/(1-L433)</f>
        <v>1.6735294117647062</v>
      </c>
      <c r="M440" s="1">
        <f>1/(1-M433)</f>
        <v>1.7507692307692309</v>
      </c>
      <c r="N440" s="1"/>
      <c r="O440" s="1"/>
      <c r="P440" s="1"/>
      <c r="Q440" s="1"/>
      <c r="R440" s="1"/>
      <c r="S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row>
    <row r="441" spans="1:49">
      <c r="A441" s="21" t="s">
        <v>11</v>
      </c>
      <c r="B441" s="24">
        <f t="shared" ref="B441:M441" si="236">((1+$B$3)*(1+$B$4))-1</f>
        <v>5.0599999999999978E-2</v>
      </c>
      <c r="C441" s="1">
        <f t="shared" si="236"/>
        <v>5.0599999999999978E-2</v>
      </c>
      <c r="D441" s="1">
        <f t="shared" si="236"/>
        <v>5.0599999999999978E-2</v>
      </c>
      <c r="E441" s="1">
        <f t="shared" si="236"/>
        <v>5.0599999999999978E-2</v>
      </c>
      <c r="F441" s="1">
        <f t="shared" si="236"/>
        <v>5.0599999999999978E-2</v>
      </c>
      <c r="G441" s="1">
        <f t="shared" si="236"/>
        <v>5.0599999999999978E-2</v>
      </c>
      <c r="H441" s="1">
        <f t="shared" si="236"/>
        <v>5.0599999999999978E-2</v>
      </c>
      <c r="I441" s="1">
        <f t="shared" si="236"/>
        <v>5.0599999999999978E-2</v>
      </c>
      <c r="J441" s="1">
        <f t="shared" si="236"/>
        <v>5.0599999999999978E-2</v>
      </c>
      <c r="K441" s="1">
        <f t="shared" si="236"/>
        <v>5.0599999999999978E-2</v>
      </c>
      <c r="L441" s="1">
        <f t="shared" si="236"/>
        <v>5.0599999999999978E-2</v>
      </c>
      <c r="M441" s="1">
        <f t="shared" si="236"/>
        <v>5.0599999999999978E-2</v>
      </c>
      <c r="N441" s="1"/>
      <c r="O441" s="1"/>
      <c r="P441" s="1"/>
      <c r="Q441" s="1"/>
      <c r="R441" s="1"/>
      <c r="S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row>
    <row r="442" spans="1:49">
      <c r="A442" s="21" t="s">
        <v>255</v>
      </c>
      <c r="B442" s="24">
        <f t="shared" ref="B442:M442" si="237">B440*((1+B441)^(B435))</f>
        <v>5.7486816770137157</v>
      </c>
      <c r="C442" s="1">
        <f t="shared" si="237"/>
        <v>6.2049262545544881</v>
      </c>
      <c r="D442" s="1">
        <f t="shared" si="237"/>
        <v>6.7398336902919436</v>
      </c>
      <c r="E442" s="1">
        <f t="shared" si="237"/>
        <v>7.1074609824896866</v>
      </c>
      <c r="F442" s="1">
        <f t="shared" si="237"/>
        <v>6.7398336902919436</v>
      </c>
      <c r="G442" s="1">
        <f t="shared" si="237"/>
        <v>5.3549363566703105</v>
      </c>
      <c r="H442" s="1">
        <f t="shared" si="237"/>
        <v>5.7486816770137157</v>
      </c>
      <c r="I442" s="1">
        <f t="shared" si="237"/>
        <v>6.0140054467220407</v>
      </c>
      <c r="J442" s="1">
        <f t="shared" si="237"/>
        <v>6.7398336902919436</v>
      </c>
      <c r="K442" s="1">
        <f t="shared" si="237"/>
        <v>5.3549363566703105</v>
      </c>
      <c r="L442" s="1">
        <f t="shared" si="237"/>
        <v>5.7486816770137157</v>
      </c>
      <c r="M442" s="1">
        <f t="shared" si="237"/>
        <v>6.0140054467220407</v>
      </c>
      <c r="N442" s="1"/>
      <c r="O442" s="1"/>
      <c r="P442" s="1"/>
      <c r="Q442" s="1"/>
      <c r="R442" s="1"/>
      <c r="S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row>
    <row r="443" spans="1:49">
      <c r="A443" s="21" t="s">
        <v>259</v>
      </c>
      <c r="B443" s="24">
        <f t="shared" ref="B443:M443" si="238">B442*(1-B434*(1-$B$12))</f>
        <v>4.8863794254616586</v>
      </c>
      <c r="C443" s="1">
        <f t="shared" si="238"/>
        <v>5.2741873163713144</v>
      </c>
      <c r="D443" s="1">
        <f t="shared" si="238"/>
        <v>5.7288586367481518</v>
      </c>
      <c r="E443" s="1">
        <f t="shared" si="238"/>
        <v>6.0413418351162331</v>
      </c>
      <c r="F443" s="1">
        <f t="shared" si="238"/>
        <v>4.71788358320436</v>
      </c>
      <c r="G443" s="1">
        <f t="shared" si="238"/>
        <v>3.7484554496692173</v>
      </c>
      <c r="H443" s="1">
        <f t="shared" si="238"/>
        <v>4.0240771739096006</v>
      </c>
      <c r="I443" s="1">
        <f t="shared" si="238"/>
        <v>4.2098038127054282</v>
      </c>
      <c r="J443" s="1">
        <f t="shared" si="238"/>
        <v>5.7288586367481518</v>
      </c>
      <c r="K443" s="1">
        <f t="shared" si="238"/>
        <v>4.5516959031697635</v>
      </c>
      <c r="L443" s="1">
        <f t="shared" si="238"/>
        <v>4.8863794254616586</v>
      </c>
      <c r="M443" s="1">
        <f t="shared" si="238"/>
        <v>5.1119046297137345</v>
      </c>
      <c r="N443" s="1"/>
      <c r="O443" s="1"/>
      <c r="P443" s="1"/>
      <c r="Q443" s="1"/>
      <c r="R443" s="1"/>
      <c r="S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row>
    <row r="444" spans="1:49">
      <c r="A444" s="21" t="s">
        <v>256</v>
      </c>
      <c r="B444" s="24">
        <f t="shared" ref="B444:M444" si="239">B443/((1+$B$4)^B435)</f>
        <v>2.9783991049331182</v>
      </c>
      <c r="C444" s="1">
        <f t="shared" si="239"/>
        <v>3.2147799862770166</v>
      </c>
      <c r="D444" s="1">
        <f t="shared" si="239"/>
        <v>3.4919161919905526</v>
      </c>
      <c r="E444" s="1">
        <f t="shared" si="239"/>
        <v>3.68238434791731</v>
      </c>
      <c r="F444" s="1">
        <f t="shared" si="239"/>
        <v>2.8756956875216311</v>
      </c>
      <c r="G444" s="1">
        <f t="shared" si="239"/>
        <v>2.2847993133733508</v>
      </c>
      <c r="H444" s="1">
        <f t="shared" si="239"/>
        <v>2.4527992628860971</v>
      </c>
      <c r="I444" s="1">
        <f t="shared" si="239"/>
        <v>2.5660053827116092</v>
      </c>
      <c r="J444" s="1">
        <f t="shared" si="239"/>
        <v>3.4919161919905526</v>
      </c>
      <c r="K444" s="1">
        <f t="shared" si="239"/>
        <v>2.7743991662390686</v>
      </c>
      <c r="L444" s="1">
        <f t="shared" si="239"/>
        <v>2.9783991049331182</v>
      </c>
      <c r="M444" s="1">
        <f t="shared" si="239"/>
        <v>3.1158636790069538</v>
      </c>
      <c r="N444" s="1"/>
      <c r="O444" s="1"/>
      <c r="P444" s="1"/>
      <c r="Q444" s="1"/>
      <c r="R444" s="1"/>
      <c r="S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row>
    <row r="445" spans="1:49">
      <c r="A445" s="21" t="s">
        <v>12</v>
      </c>
      <c r="B445" s="24">
        <f t="shared" ref="B445:M445" si="240">B444^(1/B435)-1</f>
        <v>4.462235541274584E-2</v>
      </c>
      <c r="C445" s="1">
        <f t="shared" si="240"/>
        <v>4.7818471705040499E-2</v>
      </c>
      <c r="D445" s="1">
        <f t="shared" si="240"/>
        <v>5.1290046241810217E-2</v>
      </c>
      <c r="E445" s="1">
        <f t="shared" si="240"/>
        <v>5.3525773410977973E-2</v>
      </c>
      <c r="F445" s="1">
        <f t="shared" si="240"/>
        <v>4.3157096924174798E-2</v>
      </c>
      <c r="G445" s="1">
        <f t="shared" si="240"/>
        <v>3.3603383660047559E-2</v>
      </c>
      <c r="H445" s="1">
        <f t="shared" si="240"/>
        <v>3.6540988426525089E-2</v>
      </c>
      <c r="I445" s="1">
        <f t="shared" si="240"/>
        <v>3.8413444862595236E-2</v>
      </c>
      <c r="J445" s="1">
        <f t="shared" si="240"/>
        <v>5.1290046241810217E-2</v>
      </c>
      <c r="K445" s="1">
        <f t="shared" si="240"/>
        <v>4.1661847681075947E-2</v>
      </c>
      <c r="L445" s="1">
        <f t="shared" si="240"/>
        <v>4.462235541274584E-2</v>
      </c>
      <c r="M445" s="1">
        <f t="shared" si="240"/>
        <v>4.6509410410565444E-2</v>
      </c>
      <c r="N445" s="1"/>
      <c r="O445" s="1"/>
      <c r="P445" s="1"/>
      <c r="Q445" s="1"/>
      <c r="R445" s="1"/>
      <c r="S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row>
    <row r="446" spans="1:49">
      <c r="A446" s="21" t="s">
        <v>5</v>
      </c>
      <c r="B446" s="24">
        <f t="shared" ref="B446:M446" si="241">$B$3-B445</f>
        <v>-1.4622355412745841E-2</v>
      </c>
      <c r="C446" s="1">
        <f t="shared" si="241"/>
        <v>-1.7818471705040501E-2</v>
      </c>
      <c r="D446" s="1">
        <f t="shared" si="241"/>
        <v>-2.1290046241810218E-2</v>
      </c>
      <c r="E446" s="1">
        <f t="shared" si="241"/>
        <v>-2.3525773410977974E-2</v>
      </c>
      <c r="F446" s="1">
        <f t="shared" si="241"/>
        <v>-1.3157096924174799E-2</v>
      </c>
      <c r="G446" s="1">
        <f t="shared" si="241"/>
        <v>-3.6033836600475599E-3</v>
      </c>
      <c r="H446" s="1">
        <f t="shared" si="241"/>
        <v>-6.5409884265250906E-3</v>
      </c>
      <c r="I446" s="1">
        <f t="shared" si="241"/>
        <v>-8.4134448625952374E-3</v>
      </c>
      <c r="J446" s="1">
        <f t="shared" si="241"/>
        <v>-2.1290046241810218E-2</v>
      </c>
      <c r="K446" s="1">
        <f t="shared" si="241"/>
        <v>-1.1661847681075949E-2</v>
      </c>
      <c r="L446" s="1">
        <f t="shared" si="241"/>
        <v>-1.4622355412745841E-2</v>
      </c>
      <c r="M446" s="1">
        <f t="shared" si="241"/>
        <v>-1.6509410410565445E-2</v>
      </c>
      <c r="N446" s="1"/>
      <c r="O446" s="1"/>
      <c r="P446" s="1"/>
      <c r="Q446" s="1"/>
      <c r="R446" s="1"/>
      <c r="S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row>
    <row r="447" spans="1:49" s="17" customFormat="1">
      <c r="A447" s="25" t="s">
        <v>6</v>
      </c>
      <c r="B447" s="26">
        <f t="shared" ref="B447:M447" si="242">B446/$B$3</f>
        <v>-0.48741184709152807</v>
      </c>
      <c r="C447" s="16">
        <f t="shared" si="242"/>
        <v>-0.59394905683468335</v>
      </c>
      <c r="D447" s="16">
        <f t="shared" si="242"/>
        <v>-0.70966820806034059</v>
      </c>
      <c r="E447" s="16">
        <f t="shared" si="242"/>
        <v>-0.78419244703259916</v>
      </c>
      <c r="F447" s="16">
        <f t="shared" si="242"/>
        <v>-0.43856989747249331</v>
      </c>
      <c r="G447" s="16">
        <f t="shared" si="242"/>
        <v>-0.12011278866825201</v>
      </c>
      <c r="H447" s="16">
        <f t="shared" si="242"/>
        <v>-0.21803294755083635</v>
      </c>
      <c r="I447" s="16">
        <f t="shared" si="242"/>
        <v>-0.28044816208650791</v>
      </c>
      <c r="J447" s="16">
        <f t="shared" si="242"/>
        <v>-0.70966820806034059</v>
      </c>
      <c r="K447" s="16">
        <f t="shared" si="242"/>
        <v>-0.38872825603586497</v>
      </c>
      <c r="L447" s="16">
        <f t="shared" si="242"/>
        <v>-0.48741184709152807</v>
      </c>
      <c r="M447" s="16">
        <f t="shared" si="242"/>
        <v>-0.55031368035218153</v>
      </c>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row>
    <row r="448" spans="1:49" s="17" customFormat="1">
      <c r="A448" s="25" t="s">
        <v>13</v>
      </c>
      <c r="B448" s="27">
        <f>B439/B443*100</f>
        <v>70.298769771528995</v>
      </c>
      <c r="C448" s="18">
        <f t="shared" ref="C448:M448" si="243">C439/C443*100</f>
        <v>65.129742582445971</v>
      </c>
      <c r="D448" s="18">
        <f t="shared" si="243"/>
        <v>59.96071539336296</v>
      </c>
      <c r="E448" s="18">
        <f t="shared" si="243"/>
        <v>56.85929907991315</v>
      </c>
      <c r="F448" s="18">
        <f t="shared" si="243"/>
        <v>72.809440120512164</v>
      </c>
      <c r="G448" s="18">
        <f t="shared" si="243"/>
        <v>91.639467737886008</v>
      </c>
      <c r="H448" s="18">
        <f t="shared" si="243"/>
        <v>85.362791865428065</v>
      </c>
      <c r="I448" s="18">
        <f t="shared" si="243"/>
        <v>81.596786341953305</v>
      </c>
      <c r="J448" s="18">
        <f t="shared" si="243"/>
        <v>59.96071539336296</v>
      </c>
      <c r="K448" s="18">
        <f t="shared" si="243"/>
        <v>75.467796960612006</v>
      </c>
      <c r="L448" s="18">
        <f t="shared" si="243"/>
        <v>70.298769771528995</v>
      </c>
      <c r="M448" s="18">
        <f t="shared" si="243"/>
        <v>67.197353458079192</v>
      </c>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row>
    <row r="450" spans="1:50">
      <c r="A450" s="23" t="s">
        <v>194</v>
      </c>
    </row>
    <row r="451" spans="1:50">
      <c r="A451" s="21" t="s">
        <v>266</v>
      </c>
      <c r="B451" s="23" t="s">
        <v>74</v>
      </c>
      <c r="C451" s="2" t="s">
        <v>190</v>
      </c>
      <c r="D451" s="2" t="s">
        <v>191</v>
      </c>
      <c r="E451" s="2" t="s">
        <v>192</v>
      </c>
      <c r="F451" s="2" t="s">
        <v>197</v>
      </c>
      <c r="G451" s="2" t="s">
        <v>75</v>
      </c>
      <c r="H451" s="2" t="s">
        <v>190</v>
      </c>
      <c r="I451" s="2" t="s">
        <v>191</v>
      </c>
      <c r="J451" s="2" t="s">
        <v>192</v>
      </c>
      <c r="K451" s="2" t="s">
        <v>197</v>
      </c>
      <c r="L451" s="2" t="s">
        <v>75</v>
      </c>
      <c r="M451" s="2" t="s">
        <v>190</v>
      </c>
      <c r="N451" s="2" t="s">
        <v>191</v>
      </c>
      <c r="O451" s="2" t="s">
        <v>192</v>
      </c>
      <c r="P451" s="2" t="s">
        <v>197</v>
      </c>
      <c r="Q451" s="2"/>
      <c r="R451" s="2"/>
      <c r="S451" s="2"/>
      <c r="T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row>
    <row r="452" spans="1:50">
      <c r="A452" s="21" t="s">
        <v>267</v>
      </c>
      <c r="B452" s="23" t="s">
        <v>74</v>
      </c>
      <c r="C452" s="2" t="s">
        <v>18</v>
      </c>
      <c r="D452" s="2" t="s">
        <v>18</v>
      </c>
      <c r="E452" s="2" t="s">
        <v>18</v>
      </c>
      <c r="F452" s="2" t="s">
        <v>18</v>
      </c>
      <c r="G452" s="2" t="s">
        <v>75</v>
      </c>
      <c r="H452" s="2" t="s">
        <v>18</v>
      </c>
      <c r="I452" s="2" t="s">
        <v>18</v>
      </c>
      <c r="J452" s="2" t="s">
        <v>18</v>
      </c>
      <c r="K452" s="2" t="s">
        <v>18</v>
      </c>
      <c r="L452" s="2" t="s">
        <v>74</v>
      </c>
      <c r="M452" s="2" t="s">
        <v>18</v>
      </c>
      <c r="N452" s="2" t="s">
        <v>18</v>
      </c>
      <c r="O452" s="2" t="s">
        <v>18</v>
      </c>
      <c r="P452" s="2" t="s">
        <v>18</v>
      </c>
      <c r="Q452" s="2"/>
      <c r="R452" s="2"/>
      <c r="S452" s="2"/>
      <c r="T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row>
    <row r="453" spans="1:50">
      <c r="A453" s="21" t="s">
        <v>263</v>
      </c>
      <c r="B453" s="29">
        <f>INDEX(SystemParamValues,MATCH("BasicRate",ParamNames,0),MATCH($B$2,SystemNames,0))</f>
        <v>0.2</v>
      </c>
      <c r="C453" t="s">
        <v>18</v>
      </c>
      <c r="D453" t="s">
        <v>18</v>
      </c>
      <c r="E453" t="s">
        <v>18</v>
      </c>
      <c r="F453" t="s">
        <v>18</v>
      </c>
      <c r="G453" s="14">
        <f>INDEX(SystemParamValues,MATCH("HigherRate",ParamNames,0),MATCH($B$2,SystemNames,0))</f>
        <v>0.4</v>
      </c>
      <c r="H453" t="s">
        <v>18</v>
      </c>
      <c r="I453" t="s">
        <v>18</v>
      </c>
      <c r="J453" t="s">
        <v>18</v>
      </c>
      <c r="K453" t="s">
        <v>18</v>
      </c>
      <c r="L453" s="14">
        <f>INDEX(SystemParamValues,MATCH("HigherRate",ParamNames,0),MATCH($B$2,SystemNames,0))</f>
        <v>0.4</v>
      </c>
      <c r="M453" t="s">
        <v>18</v>
      </c>
      <c r="N453" t="s">
        <v>18</v>
      </c>
      <c r="O453" t="s">
        <v>18</v>
      </c>
      <c r="P453" t="s">
        <v>18</v>
      </c>
      <c r="S453" s="7"/>
      <c r="AA453" s="7"/>
      <c r="AI453" s="7"/>
      <c r="AQ453" s="7"/>
    </row>
    <row r="454" spans="1:50">
      <c r="A454" s="21" t="s">
        <v>268</v>
      </c>
      <c r="B454" s="29">
        <f>INDEX(SystemParamValues,MATCH("NIEmpeeMainRate",ParamNames,0),MATCH($B$2,SystemNames,0))</f>
        <v>0.12</v>
      </c>
      <c r="C454" s="14">
        <f>INDEX(SystemParamValues,MATCH("NIEmpeeMainRate",ParamNames,0),MATCH($B$2,SystemNames,0))</f>
        <v>0.12</v>
      </c>
      <c r="D454" s="14">
        <f>INDEX(SystemParamValues,MATCH("NIEmpeeMainRate",ParamNames,0),MATCH($B$2,SystemNames,0))</f>
        <v>0.12</v>
      </c>
      <c r="E454" s="14">
        <f>INDEX(SystemParamValues,MATCH("NIEmpeeMainRate",ParamNames,0),MATCH($B$2,SystemNames,0))</f>
        <v>0.12</v>
      </c>
      <c r="F454" s="14">
        <f>INDEX(SystemParamValues,MATCH("NIEmpeeMainRate",ParamNames,0),MATCH($B$2,SystemNames,0))</f>
        <v>0.12</v>
      </c>
      <c r="G454" s="14">
        <f t="shared" ref="G454:P454" si="244">INDEX(SystemParamValues,MATCH("NIEmpeeUELRate",ParamNames,0),MATCH($B$2,SystemNames,0))</f>
        <v>0.02</v>
      </c>
      <c r="H454" s="14">
        <f t="shared" si="244"/>
        <v>0.02</v>
      </c>
      <c r="I454" s="14">
        <f t="shared" si="244"/>
        <v>0.02</v>
      </c>
      <c r="J454" s="14">
        <f t="shared" si="244"/>
        <v>0.02</v>
      </c>
      <c r="K454" s="14">
        <f t="shared" si="244"/>
        <v>0.02</v>
      </c>
      <c r="L454" s="14">
        <f t="shared" si="244"/>
        <v>0.02</v>
      </c>
      <c r="M454" s="14">
        <f t="shared" si="244"/>
        <v>0.02</v>
      </c>
      <c r="N454" s="14">
        <f t="shared" si="244"/>
        <v>0.02</v>
      </c>
      <c r="O454" s="14">
        <f t="shared" si="244"/>
        <v>0.02</v>
      </c>
      <c r="P454" s="14">
        <f t="shared" si="244"/>
        <v>0.02</v>
      </c>
      <c r="S454" s="7"/>
      <c r="AA454" s="7"/>
      <c r="AI454" s="7"/>
      <c r="AQ454" s="7"/>
    </row>
    <row r="455" spans="1:50">
      <c r="A455" s="21" t="s">
        <v>269</v>
      </c>
      <c r="B455" s="29">
        <f>INDEX(SystemParamValues,MATCH("NIEmperMainRate",ParamNames,0),MATCH($B$2,SystemNames,0))</f>
        <v>0.13800000000000001</v>
      </c>
      <c r="C455" s="14">
        <f>INDEX(SystemParamValues,MATCH("NIEmperMainRate",ParamNames,0),MATCH($B$2,SystemNames,0))</f>
        <v>0.13800000000000001</v>
      </c>
      <c r="D455" s="14">
        <f>INDEX(SystemParamValues,MATCH("NIEmperMainRate",ParamNames,0),MATCH($B$2,SystemNames,0))</f>
        <v>0.13800000000000001</v>
      </c>
      <c r="E455" s="14">
        <f>INDEX(SystemParamValues,MATCH("NIEmperMainRate",ParamNames,0),MATCH($B$2,SystemNames,0))</f>
        <v>0.13800000000000001</v>
      </c>
      <c r="F455" s="14">
        <f>INDEX(SystemParamValues,MATCH("NIEmperMainRate",ParamNames,0),MATCH($B$2,SystemNames,0))</f>
        <v>0.13800000000000001</v>
      </c>
      <c r="G455" s="14">
        <f t="shared" ref="G455:P455" si="245">INDEX(SystemParamValues,MATCH("NIEmperUELRate",ParamNames,0),MATCH($B$2,SystemNames,0))</f>
        <v>0.13800000000000001</v>
      </c>
      <c r="H455" s="14">
        <f t="shared" si="245"/>
        <v>0.13800000000000001</v>
      </c>
      <c r="I455" s="14">
        <f t="shared" si="245"/>
        <v>0.13800000000000001</v>
      </c>
      <c r="J455" s="14">
        <f t="shared" si="245"/>
        <v>0.13800000000000001</v>
      </c>
      <c r="K455" s="14">
        <f t="shared" si="245"/>
        <v>0.13800000000000001</v>
      </c>
      <c r="L455" s="14">
        <f t="shared" si="245"/>
        <v>0.13800000000000001</v>
      </c>
      <c r="M455" s="14">
        <f t="shared" si="245"/>
        <v>0.13800000000000001</v>
      </c>
      <c r="N455" s="14">
        <f t="shared" si="245"/>
        <v>0.13800000000000001</v>
      </c>
      <c r="O455" s="14">
        <f t="shared" si="245"/>
        <v>0.13800000000000001</v>
      </c>
      <c r="P455" s="14">
        <f t="shared" si="245"/>
        <v>0.13800000000000001</v>
      </c>
    </row>
    <row r="456" spans="1:50">
      <c r="A456" s="21" t="s">
        <v>264</v>
      </c>
      <c r="B456" s="29">
        <v>0</v>
      </c>
      <c r="C456" s="14">
        <v>0</v>
      </c>
      <c r="D456" s="14">
        <v>0</v>
      </c>
      <c r="E456" s="14">
        <v>0</v>
      </c>
      <c r="F456" s="14">
        <v>0</v>
      </c>
      <c r="G456" s="14">
        <v>0</v>
      </c>
      <c r="H456" s="14">
        <v>0</v>
      </c>
      <c r="I456" s="14">
        <v>0</v>
      </c>
      <c r="J456" s="14">
        <v>0</v>
      </c>
      <c r="K456" s="14">
        <v>0</v>
      </c>
      <c r="L456" s="14">
        <v>0</v>
      </c>
      <c r="M456" s="14">
        <v>0</v>
      </c>
      <c r="N456" s="14">
        <v>0</v>
      </c>
      <c r="O456" s="14">
        <v>0</v>
      </c>
      <c r="P456" s="14">
        <v>0</v>
      </c>
    </row>
    <row r="457" spans="1:50">
      <c r="A457" s="21" t="s">
        <v>260</v>
      </c>
      <c r="B457" s="30">
        <f>(B453+B454+B455+B456)/(1+B455)</f>
        <v>0.40246045694200355</v>
      </c>
      <c r="C457" s="15">
        <f>(C454+C455+C456)/(1+C455)</f>
        <v>0.22671353251318105</v>
      </c>
      <c r="D457" s="15">
        <f>(D454+D455+D456)/(1+D455)</f>
        <v>0.22671353251318105</v>
      </c>
      <c r="E457" s="15">
        <f>(E454+E455+E456)/(1+E455)</f>
        <v>0.22671353251318105</v>
      </c>
      <c r="F457" s="15">
        <f>(F454+F455+F456)/(1+F455)</f>
        <v>0.22671353251318105</v>
      </c>
      <c r="G457" s="15">
        <f>(G453+G454+G455+G456)/(1+G455)</f>
        <v>0.49033391915641483</v>
      </c>
      <c r="H457" s="15">
        <f>(H454+H455+H456)/(1+H455)</f>
        <v>0.1388400702987698</v>
      </c>
      <c r="I457" s="15">
        <f>(I454+I455+I456)/(1+I455)</f>
        <v>0.1388400702987698</v>
      </c>
      <c r="J457" s="15">
        <f>(J454+J455+J456)/(1+J455)</f>
        <v>0.1388400702987698</v>
      </c>
      <c r="K457" s="15">
        <f>(K454+K455+K456)/(1+K455)</f>
        <v>0.1388400702987698</v>
      </c>
      <c r="L457" s="15">
        <f>(L453+L454+L455+L456)/(1+L455)</f>
        <v>0.49033391915641483</v>
      </c>
      <c r="M457" s="15">
        <f>(M454+M455+M456)/(1+M455)</f>
        <v>0.1388400702987698</v>
      </c>
      <c r="N457" s="15">
        <f>(N454+N455+N456)/(1+N455)</f>
        <v>0.1388400702987698</v>
      </c>
      <c r="O457" s="15">
        <f>(O454+O455+O456)/(1+O455)</f>
        <v>0.1388400702987698</v>
      </c>
      <c r="P457" s="15">
        <f>(P454+P455+P456)/(1+P455)</f>
        <v>0.1388400702987698</v>
      </c>
      <c r="Q457" s="1"/>
      <c r="R457" s="1"/>
      <c r="S457" s="1"/>
      <c r="T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c r="A458" s="21" t="s">
        <v>10</v>
      </c>
      <c r="B458" s="29">
        <f>INDEX(SystemParamValues,MATCH("BasicRate",ParamNames,0),MATCH($B$2,SystemNames,0))</f>
        <v>0.2</v>
      </c>
      <c r="C458" t="s">
        <v>18</v>
      </c>
      <c r="D458" t="s">
        <v>18</v>
      </c>
      <c r="E458" t="s">
        <v>18</v>
      </c>
      <c r="F458" t="s">
        <v>18</v>
      </c>
      <c r="G458" s="14">
        <f>INDEX(SystemParamValues,MATCH("HigherRate",ParamNames,0),MATCH($B$2,SystemNames,0))</f>
        <v>0.4</v>
      </c>
      <c r="H458" t="s">
        <v>18</v>
      </c>
      <c r="I458" t="s">
        <v>18</v>
      </c>
      <c r="J458" t="s">
        <v>18</v>
      </c>
      <c r="K458" t="s">
        <v>18</v>
      </c>
      <c r="L458" s="14">
        <v>0.2</v>
      </c>
      <c r="M458" t="s">
        <v>18</v>
      </c>
      <c r="N458" t="s">
        <v>18</v>
      </c>
      <c r="O458" t="s">
        <v>18</v>
      </c>
      <c r="P458" t="s">
        <v>18</v>
      </c>
    </row>
    <row r="459" spans="1:50">
      <c r="A459" s="21" t="s">
        <v>193</v>
      </c>
      <c r="B459" s="22" t="s">
        <v>18</v>
      </c>
      <c r="C459" s="14">
        <v>0</v>
      </c>
      <c r="D459" s="14">
        <v>0.05</v>
      </c>
      <c r="E459" s="14">
        <v>0.1</v>
      </c>
      <c r="F459" s="14">
        <v>0.2</v>
      </c>
      <c r="G459" t="s">
        <v>18</v>
      </c>
      <c r="H459" s="14">
        <v>0</v>
      </c>
      <c r="I459" s="14">
        <v>0.05</v>
      </c>
      <c r="J459" s="14">
        <v>0.1</v>
      </c>
      <c r="K459" s="14">
        <v>0.2</v>
      </c>
      <c r="L459" t="s">
        <v>18</v>
      </c>
      <c r="M459" s="14">
        <v>0</v>
      </c>
      <c r="N459" s="14">
        <v>0.05</v>
      </c>
      <c r="O459" s="14">
        <v>0.1</v>
      </c>
      <c r="P459" s="14">
        <v>0.2</v>
      </c>
    </row>
    <row r="460" spans="1:50">
      <c r="A460" s="21" t="s">
        <v>3</v>
      </c>
      <c r="B460" s="29">
        <v>1</v>
      </c>
      <c r="C460" s="14">
        <v>1</v>
      </c>
      <c r="D460" s="14">
        <v>1</v>
      </c>
      <c r="E460" s="14">
        <v>1</v>
      </c>
      <c r="F460" s="14">
        <v>1</v>
      </c>
      <c r="G460" s="14">
        <v>1</v>
      </c>
      <c r="H460" s="14">
        <v>1</v>
      </c>
      <c r="I460" s="14">
        <v>1</v>
      </c>
      <c r="J460" s="14">
        <v>1</v>
      </c>
      <c r="K460" s="14">
        <v>1</v>
      </c>
      <c r="L460" s="14">
        <v>1</v>
      </c>
      <c r="M460" s="14">
        <v>1</v>
      </c>
      <c r="N460" s="14">
        <v>1</v>
      </c>
      <c r="O460" s="14">
        <v>1</v>
      </c>
      <c r="P460" s="14">
        <v>1</v>
      </c>
    </row>
    <row r="461" spans="1:50">
      <c r="A461" s="21" t="s">
        <v>251</v>
      </c>
      <c r="B461" s="24">
        <f>1</f>
        <v>1</v>
      </c>
      <c r="C461" s="1">
        <f>1</f>
        <v>1</v>
      </c>
      <c r="D461" s="1">
        <f>1</f>
        <v>1</v>
      </c>
      <c r="E461" s="1">
        <f>1</f>
        <v>1</v>
      </c>
      <c r="F461" s="1">
        <f>1</f>
        <v>1</v>
      </c>
      <c r="G461" s="1">
        <f>1</f>
        <v>1</v>
      </c>
      <c r="H461" s="1">
        <f>1</f>
        <v>1</v>
      </c>
      <c r="I461" s="1">
        <f>1</f>
        <v>1</v>
      </c>
      <c r="J461" s="1">
        <f>1</f>
        <v>1</v>
      </c>
      <c r="K461" s="1">
        <f>1</f>
        <v>1</v>
      </c>
      <c r="L461" s="1">
        <f>1</f>
        <v>1</v>
      </c>
      <c r="M461" s="1">
        <f>1</f>
        <v>1</v>
      </c>
      <c r="N461" s="1">
        <f>1</f>
        <v>1</v>
      </c>
      <c r="O461" s="1">
        <f>1</f>
        <v>1</v>
      </c>
      <c r="P461" s="1">
        <f>1</f>
        <v>1</v>
      </c>
      <c r="Q461" s="1"/>
      <c r="R461" s="1"/>
      <c r="S461" s="1"/>
      <c r="T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c r="A462" s="21" t="s">
        <v>250</v>
      </c>
      <c r="B462" s="24">
        <f t="shared" ref="B462:P462" si="246">((1+$B$3)*(1+$B$4))-1</f>
        <v>5.0599999999999978E-2</v>
      </c>
      <c r="C462" s="1">
        <f t="shared" si="246"/>
        <v>5.0599999999999978E-2</v>
      </c>
      <c r="D462" s="1">
        <f t="shared" si="246"/>
        <v>5.0599999999999978E-2</v>
      </c>
      <c r="E462" s="1">
        <f t="shared" si="246"/>
        <v>5.0599999999999978E-2</v>
      </c>
      <c r="F462" s="1">
        <f t="shared" si="246"/>
        <v>5.0599999999999978E-2</v>
      </c>
      <c r="G462" s="1">
        <f t="shared" si="246"/>
        <v>5.0599999999999978E-2</v>
      </c>
      <c r="H462" s="1">
        <f t="shared" si="246"/>
        <v>5.0599999999999978E-2</v>
      </c>
      <c r="I462" s="1">
        <f t="shared" si="246"/>
        <v>5.0599999999999978E-2</v>
      </c>
      <c r="J462" s="1">
        <f t="shared" si="246"/>
        <v>5.0599999999999978E-2</v>
      </c>
      <c r="K462" s="1">
        <f t="shared" si="246"/>
        <v>5.0599999999999978E-2</v>
      </c>
      <c r="L462" s="1">
        <f t="shared" si="246"/>
        <v>5.0599999999999978E-2</v>
      </c>
      <c r="M462" s="1">
        <f t="shared" si="246"/>
        <v>5.0599999999999978E-2</v>
      </c>
      <c r="N462" s="1">
        <f t="shared" si="246"/>
        <v>5.0599999999999978E-2</v>
      </c>
      <c r="O462" s="1">
        <f t="shared" si="246"/>
        <v>5.0599999999999978E-2</v>
      </c>
      <c r="P462" s="1">
        <f t="shared" si="246"/>
        <v>5.0599999999999978E-2</v>
      </c>
      <c r="Q462" s="1"/>
      <c r="R462" s="1"/>
      <c r="S462" s="1"/>
      <c r="T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c r="A463" s="21" t="s">
        <v>254</v>
      </c>
      <c r="B463" s="24">
        <f t="shared" ref="B463:L463" si="247">B461*((1+B462)^B460)</f>
        <v>1.0506</v>
      </c>
      <c r="C463" s="1">
        <f t="shared" si="247"/>
        <v>1.0506</v>
      </c>
      <c r="D463" s="1">
        <f t="shared" si="247"/>
        <v>1.0506</v>
      </c>
      <c r="E463" s="1">
        <f t="shared" si="247"/>
        <v>1.0506</v>
      </c>
      <c r="F463" s="1">
        <f t="shared" si="247"/>
        <v>1.0506</v>
      </c>
      <c r="G463" s="1">
        <f>G461*((1+G462)^G460)</f>
        <v>1.0506</v>
      </c>
      <c r="H463" s="1">
        <f t="shared" si="247"/>
        <v>1.0506</v>
      </c>
      <c r="I463" s="1">
        <f t="shared" si="247"/>
        <v>1.0506</v>
      </c>
      <c r="J463" s="1">
        <f t="shared" si="247"/>
        <v>1.0506</v>
      </c>
      <c r="K463" s="1">
        <f t="shared" si="247"/>
        <v>1.0506</v>
      </c>
      <c r="L463" s="1">
        <f t="shared" si="247"/>
        <v>1.0506</v>
      </c>
      <c r="M463" s="1">
        <f>M461*((1+M462)^M460)</f>
        <v>1.0506</v>
      </c>
      <c r="N463" s="1">
        <f>N461*((1+N462)^N460)</f>
        <v>1.0506</v>
      </c>
      <c r="O463" s="1">
        <f>O461*((1+O462)^O460)</f>
        <v>1.0506</v>
      </c>
      <c r="P463" s="1">
        <f>P461*((1+P462)^P460)</f>
        <v>1.0506</v>
      </c>
      <c r="Q463" s="1"/>
      <c r="R463" s="1"/>
      <c r="S463" s="1"/>
      <c r="T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c r="A464" s="21" t="s">
        <v>258</v>
      </c>
      <c r="B464" s="24">
        <f t="shared" ref="B464:L464" si="248">B463</f>
        <v>1.0506</v>
      </c>
      <c r="C464" s="1">
        <f t="shared" si="248"/>
        <v>1.0506</v>
      </c>
      <c r="D464" s="1">
        <f t="shared" si="248"/>
        <v>1.0506</v>
      </c>
      <c r="E464" s="1">
        <f t="shared" si="248"/>
        <v>1.0506</v>
      </c>
      <c r="F464" s="1">
        <f t="shared" si="248"/>
        <v>1.0506</v>
      </c>
      <c r="G464" s="1">
        <f>G463</f>
        <v>1.0506</v>
      </c>
      <c r="H464" s="1">
        <f t="shared" si="248"/>
        <v>1.0506</v>
      </c>
      <c r="I464" s="1">
        <f t="shared" si="248"/>
        <v>1.0506</v>
      </c>
      <c r="J464" s="1">
        <f t="shared" si="248"/>
        <v>1.0506</v>
      </c>
      <c r="K464" s="1">
        <f t="shared" si="248"/>
        <v>1.0506</v>
      </c>
      <c r="L464" s="1">
        <f t="shared" si="248"/>
        <v>1.0506</v>
      </c>
      <c r="M464" s="1">
        <f>M463</f>
        <v>1.0506</v>
      </c>
      <c r="N464" s="1">
        <f>N463</f>
        <v>1.0506</v>
      </c>
      <c r="O464" s="1">
        <f>O463</f>
        <v>1.0506</v>
      </c>
      <c r="P464" s="1">
        <f>P463</f>
        <v>1.0506</v>
      </c>
      <c r="Q464" s="1"/>
      <c r="R464" s="1"/>
      <c r="S464" s="1"/>
      <c r="T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c r="A465" s="21" t="s">
        <v>252</v>
      </c>
      <c r="B465" s="24">
        <f>1/(1-B457)</f>
        <v>1.6735294117647062</v>
      </c>
      <c r="C465" s="1">
        <f>(1+C459)/(1-C457)</f>
        <v>1.2931818181818182</v>
      </c>
      <c r="D465" s="1">
        <f>(1+D459)/(1-D457)</f>
        <v>1.3578409090909092</v>
      </c>
      <c r="E465" s="1">
        <f>(1+E459)/(1-E457)</f>
        <v>1.4225000000000001</v>
      </c>
      <c r="F465" s="1">
        <f>(1+F459)/(1-F457)</f>
        <v>1.5518181818181818</v>
      </c>
      <c r="G465" s="1">
        <f>1/(1-G457)</f>
        <v>1.9620689655172419</v>
      </c>
      <c r="H465" s="1">
        <f>(1+H459)/(1-H457)</f>
        <v>1.1612244897959183</v>
      </c>
      <c r="I465" s="1">
        <f>(1+I459)/(1-I457)</f>
        <v>1.2192857142857143</v>
      </c>
      <c r="J465" s="1">
        <f>(1+J459)/(1-J457)</f>
        <v>1.2773469387755103</v>
      </c>
      <c r="K465" s="1">
        <f>(1+K459)/(1-K457)</f>
        <v>1.3934693877551021</v>
      </c>
      <c r="L465" s="1">
        <f>1/(1-L457)</f>
        <v>1.9620689655172419</v>
      </c>
      <c r="M465" s="1">
        <f>(1+M459)/(1-M457)</f>
        <v>1.1612244897959183</v>
      </c>
      <c r="N465" s="1">
        <f>(1+N459)/(1-N457)</f>
        <v>1.2192857142857143</v>
      </c>
      <c r="O465" s="1">
        <f>(1+O459)/(1-O457)</f>
        <v>1.2773469387755103</v>
      </c>
      <c r="P465" s="1">
        <f>(1+P459)/(1-P457)</f>
        <v>1.3934693877551021</v>
      </c>
      <c r="Q465" s="1"/>
      <c r="R465" s="1"/>
      <c r="S465" s="1"/>
      <c r="T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c r="A466" s="21" t="s">
        <v>11</v>
      </c>
      <c r="B466" s="24">
        <f t="shared" ref="B466:P466" si="249">((1+$B$3)*(1+$B$4))-1</f>
        <v>5.0599999999999978E-2</v>
      </c>
      <c r="C466" s="1">
        <f t="shared" si="249"/>
        <v>5.0599999999999978E-2</v>
      </c>
      <c r="D466" s="1">
        <f t="shared" si="249"/>
        <v>5.0599999999999978E-2</v>
      </c>
      <c r="E466" s="1">
        <f t="shared" si="249"/>
        <v>5.0599999999999978E-2</v>
      </c>
      <c r="F466" s="1">
        <f t="shared" si="249"/>
        <v>5.0599999999999978E-2</v>
      </c>
      <c r="G466" s="1">
        <f t="shared" si="249"/>
        <v>5.0599999999999978E-2</v>
      </c>
      <c r="H466" s="1">
        <f t="shared" si="249"/>
        <v>5.0599999999999978E-2</v>
      </c>
      <c r="I466" s="1">
        <f t="shared" si="249"/>
        <v>5.0599999999999978E-2</v>
      </c>
      <c r="J466" s="1">
        <f t="shared" si="249"/>
        <v>5.0599999999999978E-2</v>
      </c>
      <c r="K466" s="1">
        <f t="shared" si="249"/>
        <v>5.0599999999999978E-2</v>
      </c>
      <c r="L466" s="1">
        <f t="shared" si="249"/>
        <v>5.0599999999999978E-2</v>
      </c>
      <c r="M466" s="1">
        <f t="shared" si="249"/>
        <v>5.0599999999999978E-2</v>
      </c>
      <c r="N466" s="1">
        <f t="shared" si="249"/>
        <v>5.0599999999999978E-2</v>
      </c>
      <c r="O466" s="1">
        <f t="shared" si="249"/>
        <v>5.0599999999999978E-2</v>
      </c>
      <c r="P466" s="1">
        <f t="shared" si="249"/>
        <v>5.0599999999999978E-2</v>
      </c>
      <c r="Q466" s="1"/>
      <c r="R466" s="1"/>
      <c r="S466" s="1"/>
      <c r="T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c r="A467" s="21" t="s">
        <v>255</v>
      </c>
      <c r="B467" s="24">
        <f t="shared" ref="B467:L467" si="250">B465*((1+B466)^(B460))</f>
        <v>1.7582100000000003</v>
      </c>
      <c r="C467" s="1">
        <f t="shared" si="250"/>
        <v>1.3586168181818181</v>
      </c>
      <c r="D467" s="1">
        <f t="shared" si="250"/>
        <v>1.4265476590909092</v>
      </c>
      <c r="E467" s="1">
        <f t="shared" si="250"/>
        <v>1.4944785</v>
      </c>
      <c r="F467" s="1">
        <f t="shared" si="250"/>
        <v>1.6303401818181817</v>
      </c>
      <c r="G467" s="1">
        <f>G465*((1+G466)^(G460))</f>
        <v>2.0613496551724144</v>
      </c>
      <c r="H467" s="1">
        <f t="shared" si="250"/>
        <v>1.2199824489795918</v>
      </c>
      <c r="I467" s="1">
        <f t="shared" si="250"/>
        <v>1.2809815714285715</v>
      </c>
      <c r="J467" s="1">
        <f t="shared" si="250"/>
        <v>1.3419806938775511</v>
      </c>
      <c r="K467" s="1">
        <f t="shared" si="250"/>
        <v>1.4639789387755102</v>
      </c>
      <c r="L467" s="1">
        <f t="shared" si="250"/>
        <v>2.0613496551724144</v>
      </c>
      <c r="M467" s="1">
        <f>M465*((1+M466)^(M460))</f>
        <v>1.2199824489795918</v>
      </c>
      <c r="N467" s="1">
        <f>N465*((1+N466)^(N460))</f>
        <v>1.2809815714285715</v>
      </c>
      <c r="O467" s="1">
        <f>O465*((1+O466)^(O460))</f>
        <v>1.3419806938775511</v>
      </c>
      <c r="P467" s="1">
        <f>P465*((1+P466)^(P460))</f>
        <v>1.4639789387755102</v>
      </c>
      <c r="Q467" s="1"/>
      <c r="R467" s="1"/>
      <c r="S467" s="1"/>
      <c r="T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c r="A468" s="21" t="s">
        <v>259</v>
      </c>
      <c r="B468" s="24">
        <f>B467*(1-B458*(1-$B$12))</f>
        <v>1.4944785000000003</v>
      </c>
      <c r="C468" s="1">
        <f>C467</f>
        <v>1.3586168181818181</v>
      </c>
      <c r="D468" s="1">
        <f>D467</f>
        <v>1.4265476590909092</v>
      </c>
      <c r="E468" s="1">
        <f>E467</f>
        <v>1.4944785</v>
      </c>
      <c r="F468" s="1">
        <f>F467</f>
        <v>1.6303401818181817</v>
      </c>
      <c r="G468" s="1">
        <f>G467*(1-G458*(1-$B$12))</f>
        <v>1.44294475862069</v>
      </c>
      <c r="H468" s="1">
        <f>H467</f>
        <v>1.2199824489795918</v>
      </c>
      <c r="I468" s="1">
        <f>I467</f>
        <v>1.2809815714285715</v>
      </c>
      <c r="J468" s="1">
        <f>J467</f>
        <v>1.3419806938775511</v>
      </c>
      <c r="K468" s="1">
        <f>K467</f>
        <v>1.4639789387755102</v>
      </c>
      <c r="L468" s="1">
        <f>L467*(1-L458*(1-$B$12))</f>
        <v>1.7521472068965522</v>
      </c>
      <c r="M468" s="1">
        <f>M467</f>
        <v>1.2199824489795918</v>
      </c>
      <c r="N468" s="1">
        <f>N467</f>
        <v>1.2809815714285715</v>
      </c>
      <c r="O468" s="1">
        <f>O467</f>
        <v>1.3419806938775511</v>
      </c>
      <c r="P468" s="1">
        <f>P467</f>
        <v>1.4639789387755102</v>
      </c>
      <c r="Q468" s="1"/>
      <c r="R468" s="1"/>
      <c r="S468" s="1"/>
      <c r="T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c r="A469" s="21" t="s">
        <v>256</v>
      </c>
      <c r="B469" s="24">
        <f t="shared" ref="B469:L469" si="251">B468/((1+$B$4)^B460)</f>
        <v>1.4651750000000003</v>
      </c>
      <c r="C469" s="1">
        <f t="shared" si="251"/>
        <v>1.3319772727272727</v>
      </c>
      <c r="D469" s="1">
        <f t="shared" si="251"/>
        <v>1.3985761363636364</v>
      </c>
      <c r="E469" s="1">
        <f t="shared" si="251"/>
        <v>1.4651750000000001</v>
      </c>
      <c r="F469" s="1">
        <f t="shared" si="251"/>
        <v>1.5983727272727273</v>
      </c>
      <c r="G469" s="1">
        <f>G468/((1+$B$4)^G460)</f>
        <v>1.4146517241379315</v>
      </c>
      <c r="H469" s="1">
        <f t="shared" si="251"/>
        <v>1.1960612244897959</v>
      </c>
      <c r="I469" s="1">
        <f t="shared" si="251"/>
        <v>1.2558642857142857</v>
      </c>
      <c r="J469" s="1">
        <f t="shared" si="251"/>
        <v>1.3156673469387756</v>
      </c>
      <c r="K469" s="1">
        <f t="shared" si="251"/>
        <v>1.4352734693877551</v>
      </c>
      <c r="L469" s="1">
        <f t="shared" si="251"/>
        <v>1.7177913793103452</v>
      </c>
      <c r="M469" s="1">
        <f>M468/((1+$B$4)^M460)</f>
        <v>1.1960612244897959</v>
      </c>
      <c r="N469" s="1">
        <f>N468/((1+$B$4)^N460)</f>
        <v>1.2558642857142857</v>
      </c>
      <c r="O469" s="1">
        <f>O468/((1+$B$4)^O460)</f>
        <v>1.3156673469387756</v>
      </c>
      <c r="P469" s="1">
        <f>P468/((1+$B$4)^P460)</f>
        <v>1.4352734693877551</v>
      </c>
      <c r="Q469" s="1"/>
      <c r="R469" s="1"/>
      <c r="S469" s="1"/>
      <c r="T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c r="A470" s="21" t="s">
        <v>12</v>
      </c>
      <c r="B470" s="24">
        <f t="shared" ref="B470:L470" si="252">B469^(1/B460)-1</f>
        <v>0.46517500000000034</v>
      </c>
      <c r="C470" s="1">
        <f t="shared" si="252"/>
        <v>0.33197727272727273</v>
      </c>
      <c r="D470" s="1">
        <f t="shared" si="252"/>
        <v>0.39857613636363642</v>
      </c>
      <c r="E470" s="1">
        <f t="shared" si="252"/>
        <v>0.46517500000000012</v>
      </c>
      <c r="F470" s="1">
        <f t="shared" si="252"/>
        <v>0.59837272727272728</v>
      </c>
      <c r="G470" s="1">
        <f>G469^(1/G460)-1</f>
        <v>0.4146517241379315</v>
      </c>
      <c r="H470" s="1">
        <f t="shared" si="252"/>
        <v>0.1960612244897959</v>
      </c>
      <c r="I470" s="1">
        <f t="shared" si="252"/>
        <v>0.25586428571428566</v>
      </c>
      <c r="J470" s="1">
        <f t="shared" si="252"/>
        <v>0.31566734693877563</v>
      </c>
      <c r="K470" s="1">
        <f t="shared" si="252"/>
        <v>0.43527346938775513</v>
      </c>
      <c r="L470" s="1">
        <f t="shared" si="252"/>
        <v>0.7177913793103452</v>
      </c>
      <c r="M470" s="1">
        <f>M469^(1/M460)-1</f>
        <v>0.1960612244897959</v>
      </c>
      <c r="N470" s="1">
        <f>N469^(1/N460)-1</f>
        <v>0.25586428571428566</v>
      </c>
      <c r="O470" s="1">
        <f>O469^(1/O460)-1</f>
        <v>0.31566734693877563</v>
      </c>
      <c r="P470" s="1">
        <f>P469^(1/P460)-1</f>
        <v>0.43527346938775513</v>
      </c>
      <c r="Q470" s="1"/>
      <c r="R470" s="1"/>
      <c r="S470" s="1"/>
      <c r="T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c r="A471" s="21" t="s">
        <v>5</v>
      </c>
      <c r="B471" s="24">
        <f t="shared" ref="B471:L471" si="253">$B$3-B470</f>
        <v>-0.43517500000000031</v>
      </c>
      <c r="C471" s="1">
        <f t="shared" si="253"/>
        <v>-0.30197727272727271</v>
      </c>
      <c r="D471" s="1">
        <f t="shared" si="253"/>
        <v>-0.3685761363636364</v>
      </c>
      <c r="E471" s="1">
        <f t="shared" si="253"/>
        <v>-0.43517500000000009</v>
      </c>
      <c r="F471" s="1">
        <f t="shared" si="253"/>
        <v>-0.56837272727272725</v>
      </c>
      <c r="G471" s="1">
        <f>$B$3-G470</f>
        <v>-0.38465172413793147</v>
      </c>
      <c r="H471" s="1">
        <f t="shared" si="253"/>
        <v>-0.16606122448979591</v>
      </c>
      <c r="I471" s="1">
        <f t="shared" si="253"/>
        <v>-0.22586428571428566</v>
      </c>
      <c r="J471" s="1">
        <f t="shared" si="253"/>
        <v>-0.2856673469387756</v>
      </c>
      <c r="K471" s="1">
        <f t="shared" si="253"/>
        <v>-0.4052734693877551</v>
      </c>
      <c r="L471" s="1">
        <f t="shared" si="253"/>
        <v>-0.68779137931034517</v>
      </c>
      <c r="M471" s="1">
        <f>$B$3-M470</f>
        <v>-0.16606122448979591</v>
      </c>
      <c r="N471" s="1">
        <f>$B$3-N470</f>
        <v>-0.22586428571428566</v>
      </c>
      <c r="O471" s="1">
        <f>$B$3-O470</f>
        <v>-0.2856673469387756</v>
      </c>
      <c r="P471" s="1">
        <f>$B$3-P470</f>
        <v>-0.4052734693877551</v>
      </c>
      <c r="Q471" s="1"/>
      <c r="R471" s="1"/>
      <c r="S471" s="1"/>
      <c r="T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s="17" customFormat="1">
      <c r="A472" s="25" t="s">
        <v>6</v>
      </c>
      <c r="B472" s="26">
        <f t="shared" ref="B472:L472" si="254">B471/$B$3</f>
        <v>-14.505833333333344</v>
      </c>
      <c r="C472" s="16">
        <f t="shared" si="254"/>
        <v>-10.065909090909091</v>
      </c>
      <c r="D472" s="16">
        <f t="shared" si="254"/>
        <v>-12.285871212121213</v>
      </c>
      <c r="E472" s="16">
        <f t="shared" si="254"/>
        <v>-14.505833333333337</v>
      </c>
      <c r="F472" s="16">
        <f t="shared" si="254"/>
        <v>-18.945757575757575</v>
      </c>
      <c r="G472" s="16">
        <f>G471/$B$3</f>
        <v>-12.821724137931049</v>
      </c>
      <c r="H472" s="16">
        <f t="shared" si="254"/>
        <v>-5.5353741496598641</v>
      </c>
      <c r="I472" s="16">
        <f t="shared" si="254"/>
        <v>-7.5288095238095218</v>
      </c>
      <c r="J472" s="16">
        <f t="shared" si="254"/>
        <v>-9.5222448979591867</v>
      </c>
      <c r="K472" s="16">
        <f t="shared" si="254"/>
        <v>-13.509115646258504</v>
      </c>
      <c r="L472" s="16">
        <f t="shared" si="254"/>
        <v>-22.926379310344839</v>
      </c>
      <c r="M472" s="16">
        <f>M471/$B$3</f>
        <v>-5.5353741496598641</v>
      </c>
      <c r="N472" s="16">
        <f>N471/$B$3</f>
        <v>-7.5288095238095218</v>
      </c>
      <c r="O472" s="16">
        <f>O471/$B$3</f>
        <v>-9.5222448979591867</v>
      </c>
      <c r="P472" s="16">
        <f>P471/$B$3</f>
        <v>-13.509115646258504</v>
      </c>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row>
    <row r="473" spans="1:50" s="17" customFormat="1">
      <c r="A473" s="25" t="s">
        <v>13</v>
      </c>
      <c r="B473" s="27">
        <f>B464/B468*100</f>
        <v>70.298769771528981</v>
      </c>
      <c r="C473" s="18">
        <f t="shared" ref="C473:P473" si="255">C464/C468*100</f>
        <v>77.328646748681891</v>
      </c>
      <c r="D473" s="18">
        <f t="shared" si="255"/>
        <v>73.646330236839901</v>
      </c>
      <c r="E473" s="18">
        <f t="shared" si="255"/>
        <v>70.298769771528995</v>
      </c>
      <c r="F473" s="18">
        <f t="shared" si="255"/>
        <v>64.440538957234921</v>
      </c>
      <c r="G473" s="18">
        <f t="shared" si="255"/>
        <v>72.809440120512164</v>
      </c>
      <c r="H473" s="18">
        <f t="shared" si="255"/>
        <v>86.115992970123017</v>
      </c>
      <c r="I473" s="18">
        <f t="shared" si="255"/>
        <v>82.015231400117159</v>
      </c>
      <c r="J473" s="18">
        <f t="shared" si="255"/>
        <v>78.287266336475469</v>
      </c>
      <c r="K473" s="18">
        <f t="shared" si="255"/>
        <v>71.763327475102514</v>
      </c>
      <c r="L473" s="18">
        <f t="shared" si="255"/>
        <v>59.960715393362953</v>
      </c>
      <c r="M473" s="18">
        <f t="shared" si="255"/>
        <v>86.115992970123017</v>
      </c>
      <c r="N473" s="18">
        <f t="shared" si="255"/>
        <v>82.015231400117159</v>
      </c>
      <c r="O473" s="18">
        <f t="shared" si="255"/>
        <v>78.287266336475469</v>
      </c>
      <c r="P473" s="18">
        <f t="shared" si="255"/>
        <v>71.763327475102514</v>
      </c>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row>
    <row r="475" spans="1:50">
      <c r="A475" s="23" t="s">
        <v>195</v>
      </c>
    </row>
    <row r="476" spans="1:50">
      <c r="A476" s="21" t="s">
        <v>266</v>
      </c>
      <c r="B476" s="23" t="s">
        <v>74</v>
      </c>
      <c r="C476" s="2" t="s">
        <v>190</v>
      </c>
      <c r="D476" s="2" t="s">
        <v>191</v>
      </c>
      <c r="E476" s="2" t="s">
        <v>192</v>
      </c>
      <c r="F476" s="2" t="s">
        <v>197</v>
      </c>
      <c r="G476" s="2" t="s">
        <v>75</v>
      </c>
      <c r="H476" s="2" t="s">
        <v>190</v>
      </c>
      <c r="I476" s="2" t="s">
        <v>191</v>
      </c>
      <c r="J476" s="2" t="s">
        <v>192</v>
      </c>
      <c r="K476" s="2" t="s">
        <v>197</v>
      </c>
      <c r="L476" s="2" t="s">
        <v>75</v>
      </c>
      <c r="M476" s="2" t="s">
        <v>190</v>
      </c>
      <c r="N476" s="2" t="s">
        <v>191</v>
      </c>
      <c r="O476" s="2" t="s">
        <v>192</v>
      </c>
      <c r="P476" s="2" t="s">
        <v>197</v>
      </c>
      <c r="Q476" s="2"/>
      <c r="R476" s="2"/>
      <c r="S476" s="2"/>
      <c r="T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row>
    <row r="477" spans="1:50">
      <c r="A477" s="21" t="s">
        <v>267</v>
      </c>
      <c r="B477" s="23" t="s">
        <v>74</v>
      </c>
      <c r="C477" s="2" t="s">
        <v>18</v>
      </c>
      <c r="D477" s="2" t="s">
        <v>18</v>
      </c>
      <c r="E477" s="2" t="s">
        <v>18</v>
      </c>
      <c r="F477" s="2" t="s">
        <v>18</v>
      </c>
      <c r="G477" s="2" t="s">
        <v>75</v>
      </c>
      <c r="H477" s="2" t="s">
        <v>18</v>
      </c>
      <c r="I477" s="2" t="s">
        <v>18</v>
      </c>
      <c r="J477" s="2" t="s">
        <v>18</v>
      </c>
      <c r="K477" s="2" t="s">
        <v>18</v>
      </c>
      <c r="L477" s="2" t="s">
        <v>74</v>
      </c>
      <c r="M477" s="2" t="s">
        <v>18</v>
      </c>
      <c r="N477" s="2" t="s">
        <v>18</v>
      </c>
      <c r="O477" s="2" t="s">
        <v>18</v>
      </c>
      <c r="P477" s="2" t="s">
        <v>18</v>
      </c>
      <c r="Q477" s="2"/>
      <c r="R477" s="2"/>
      <c r="S477" s="2"/>
      <c r="T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row>
    <row r="478" spans="1:50">
      <c r="A478" s="21" t="s">
        <v>263</v>
      </c>
      <c r="B478" s="29">
        <f>INDEX(SystemParamValues,MATCH("BasicRate",ParamNames,0),MATCH($B$2,SystemNames,0))</f>
        <v>0.2</v>
      </c>
      <c r="C478" t="s">
        <v>18</v>
      </c>
      <c r="D478" t="s">
        <v>18</v>
      </c>
      <c r="E478" t="s">
        <v>18</v>
      </c>
      <c r="F478" t="s">
        <v>18</v>
      </c>
      <c r="G478" s="14">
        <f>INDEX(SystemParamValues,MATCH("HigherRate",ParamNames,0),MATCH($B$2,SystemNames,0))</f>
        <v>0.4</v>
      </c>
      <c r="H478" t="s">
        <v>18</v>
      </c>
      <c r="I478" t="s">
        <v>18</v>
      </c>
      <c r="J478" t="s">
        <v>18</v>
      </c>
      <c r="K478" t="s">
        <v>18</v>
      </c>
      <c r="L478" s="14">
        <f>INDEX(SystemParamValues,MATCH("HigherRate",ParamNames,0),MATCH($B$2,SystemNames,0))</f>
        <v>0.4</v>
      </c>
      <c r="M478" t="s">
        <v>18</v>
      </c>
      <c r="N478" t="s">
        <v>18</v>
      </c>
      <c r="O478" t="s">
        <v>18</v>
      </c>
      <c r="P478" t="s">
        <v>18</v>
      </c>
      <c r="S478" s="7"/>
      <c r="AA478" s="7"/>
      <c r="AI478" s="7"/>
      <c r="AQ478" s="7"/>
    </row>
    <row r="479" spans="1:50">
      <c r="A479" s="21" t="s">
        <v>268</v>
      </c>
      <c r="B479" s="29">
        <f>INDEX(SystemParamValues,MATCH("NIEmpeeMainRate",ParamNames,0),MATCH($B$2,SystemNames,0))</f>
        <v>0.12</v>
      </c>
      <c r="C479" s="14">
        <f>INDEX(SystemParamValues,MATCH("NIEmpeeMainRate",ParamNames,0),MATCH($B$2,SystemNames,0))</f>
        <v>0.12</v>
      </c>
      <c r="D479" s="14">
        <f>INDEX(SystemParamValues,MATCH("NIEmpeeMainRate",ParamNames,0),MATCH($B$2,SystemNames,0))</f>
        <v>0.12</v>
      </c>
      <c r="E479" s="14">
        <f>INDEX(SystemParamValues,MATCH("NIEmpeeMainRate",ParamNames,0),MATCH($B$2,SystemNames,0))</f>
        <v>0.12</v>
      </c>
      <c r="F479" s="14">
        <f>INDEX(SystemParamValues,MATCH("NIEmpeeMainRate",ParamNames,0),MATCH($B$2,SystemNames,0))</f>
        <v>0.12</v>
      </c>
      <c r="G479" s="14">
        <f t="shared" ref="G479:P479" si="256">INDEX(SystemParamValues,MATCH("NIEmpeeUELRate",ParamNames,0),MATCH($B$2,SystemNames,0))</f>
        <v>0.02</v>
      </c>
      <c r="H479" s="14">
        <f t="shared" si="256"/>
        <v>0.02</v>
      </c>
      <c r="I479" s="14">
        <f t="shared" si="256"/>
        <v>0.02</v>
      </c>
      <c r="J479" s="14">
        <f t="shared" si="256"/>
        <v>0.02</v>
      </c>
      <c r="K479" s="14">
        <f t="shared" si="256"/>
        <v>0.02</v>
      </c>
      <c r="L479" s="14">
        <f t="shared" si="256"/>
        <v>0.02</v>
      </c>
      <c r="M479" s="14">
        <f t="shared" si="256"/>
        <v>0.02</v>
      </c>
      <c r="N479" s="14">
        <f t="shared" si="256"/>
        <v>0.02</v>
      </c>
      <c r="O479" s="14">
        <f t="shared" si="256"/>
        <v>0.02</v>
      </c>
      <c r="P479" s="14">
        <f t="shared" si="256"/>
        <v>0.02</v>
      </c>
      <c r="S479" s="7"/>
      <c r="AA479" s="7"/>
      <c r="AI479" s="7"/>
      <c r="AQ479" s="7"/>
    </row>
    <row r="480" spans="1:50">
      <c r="A480" s="21" t="s">
        <v>269</v>
      </c>
      <c r="B480" s="29">
        <f>INDEX(SystemParamValues,MATCH("NIEmperMainRate",ParamNames,0),MATCH($B$2,SystemNames,0))</f>
        <v>0.13800000000000001</v>
      </c>
      <c r="C480" s="14">
        <f>INDEX(SystemParamValues,MATCH("NIEmperMainRate",ParamNames,0),MATCH($B$2,SystemNames,0))</f>
        <v>0.13800000000000001</v>
      </c>
      <c r="D480" s="14">
        <f>INDEX(SystemParamValues,MATCH("NIEmperMainRate",ParamNames,0),MATCH($B$2,SystemNames,0))</f>
        <v>0.13800000000000001</v>
      </c>
      <c r="E480" s="14">
        <f>INDEX(SystemParamValues,MATCH("NIEmperMainRate",ParamNames,0),MATCH($B$2,SystemNames,0))</f>
        <v>0.13800000000000001</v>
      </c>
      <c r="F480" s="14">
        <f>INDEX(SystemParamValues,MATCH("NIEmperMainRate",ParamNames,0),MATCH($B$2,SystemNames,0))</f>
        <v>0.13800000000000001</v>
      </c>
      <c r="G480" s="14">
        <f t="shared" ref="G480:P480" si="257">INDEX(SystemParamValues,MATCH("NIEmperUELRate",ParamNames,0),MATCH($B$2,SystemNames,0))</f>
        <v>0.13800000000000001</v>
      </c>
      <c r="H480" s="14">
        <f t="shared" si="257"/>
        <v>0.13800000000000001</v>
      </c>
      <c r="I480" s="14">
        <f t="shared" si="257"/>
        <v>0.13800000000000001</v>
      </c>
      <c r="J480" s="14">
        <f t="shared" si="257"/>
        <v>0.13800000000000001</v>
      </c>
      <c r="K480" s="14">
        <f t="shared" si="257"/>
        <v>0.13800000000000001</v>
      </c>
      <c r="L480" s="14">
        <f t="shared" si="257"/>
        <v>0.13800000000000001</v>
      </c>
      <c r="M480" s="14">
        <f t="shared" si="257"/>
        <v>0.13800000000000001</v>
      </c>
      <c r="N480" s="14">
        <f t="shared" si="257"/>
        <v>0.13800000000000001</v>
      </c>
      <c r="O480" s="14">
        <f t="shared" si="257"/>
        <v>0.13800000000000001</v>
      </c>
      <c r="P480" s="14">
        <f t="shared" si="257"/>
        <v>0.13800000000000001</v>
      </c>
    </row>
    <row r="481" spans="1:50">
      <c r="A481" s="21" t="s">
        <v>264</v>
      </c>
      <c r="B481" s="29">
        <v>0</v>
      </c>
      <c r="C481" s="14">
        <v>0</v>
      </c>
      <c r="D481" s="14">
        <v>0</v>
      </c>
      <c r="E481" s="14">
        <v>0</v>
      </c>
      <c r="F481" s="14">
        <v>0</v>
      </c>
      <c r="G481" s="14">
        <v>0</v>
      </c>
      <c r="H481" s="14">
        <v>0</v>
      </c>
      <c r="I481" s="14">
        <v>0</v>
      </c>
      <c r="J481" s="14">
        <v>0</v>
      </c>
      <c r="K481" s="14">
        <v>0</v>
      </c>
      <c r="L481" s="14">
        <v>0</v>
      </c>
      <c r="M481" s="14">
        <v>0</v>
      </c>
      <c r="N481" s="14">
        <v>0</v>
      </c>
      <c r="O481" s="14">
        <v>0</v>
      </c>
      <c r="P481" s="14">
        <v>0</v>
      </c>
    </row>
    <row r="482" spans="1:50">
      <c r="A482" s="21" t="s">
        <v>260</v>
      </c>
      <c r="B482" s="30">
        <f>(B478+B479+B480+B481)/(1+B480)</f>
        <v>0.40246045694200355</v>
      </c>
      <c r="C482" s="15">
        <f>(C479+C480+C481)/(1+C480)</f>
        <v>0.22671353251318105</v>
      </c>
      <c r="D482" s="15">
        <f>(D479+D480+D481)/(1+D480)</f>
        <v>0.22671353251318105</v>
      </c>
      <c r="E482" s="15">
        <f>(E479+E480+E481)/(1+E480)</f>
        <v>0.22671353251318105</v>
      </c>
      <c r="F482" s="15">
        <f>(F479+F480+F481)/(1+F480)</f>
        <v>0.22671353251318105</v>
      </c>
      <c r="G482" s="15">
        <f>(G478+G479+G480+G481)/(1+G480)</f>
        <v>0.49033391915641483</v>
      </c>
      <c r="H482" s="15">
        <f>(H479+H480+H481)/(1+H480)</f>
        <v>0.1388400702987698</v>
      </c>
      <c r="I482" s="15">
        <f>(I479+I480+I481)/(1+I480)</f>
        <v>0.1388400702987698</v>
      </c>
      <c r="J482" s="15">
        <f>(J479+J480+J481)/(1+J480)</f>
        <v>0.1388400702987698</v>
      </c>
      <c r="K482" s="15">
        <f>(K479+K480+K481)/(1+K480)</f>
        <v>0.1388400702987698</v>
      </c>
      <c r="L482" s="15">
        <f>(L478+L479+L480+L481)/(1+L480)</f>
        <v>0.49033391915641483</v>
      </c>
      <c r="M482" s="15">
        <f>(M479+M480+M481)/(1+M480)</f>
        <v>0.1388400702987698</v>
      </c>
      <c r="N482" s="15">
        <f>(N479+N480+N481)/(1+N480)</f>
        <v>0.1388400702987698</v>
      </c>
      <c r="O482" s="15">
        <f>(O479+O480+O481)/(1+O480)</f>
        <v>0.1388400702987698</v>
      </c>
      <c r="P482" s="15">
        <f>(P479+P480+P481)/(1+P480)</f>
        <v>0.1388400702987698</v>
      </c>
      <c r="Q482" s="1"/>
      <c r="R482" s="1"/>
      <c r="S482" s="1"/>
      <c r="T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c r="A483" s="21" t="s">
        <v>10</v>
      </c>
      <c r="B483" s="29">
        <f>INDEX(SystemParamValues,MATCH("BasicRate",ParamNames,0),MATCH($B$2,SystemNames,0))</f>
        <v>0.2</v>
      </c>
      <c r="C483" t="s">
        <v>18</v>
      </c>
      <c r="D483" t="s">
        <v>18</v>
      </c>
      <c r="E483" t="s">
        <v>18</v>
      </c>
      <c r="F483" t="s">
        <v>18</v>
      </c>
      <c r="G483" s="14">
        <f>INDEX(SystemParamValues,MATCH("HigherRate",ParamNames,0),MATCH($B$2,SystemNames,0))</f>
        <v>0.4</v>
      </c>
      <c r="H483" t="s">
        <v>18</v>
      </c>
      <c r="I483" t="s">
        <v>18</v>
      </c>
      <c r="J483" t="s">
        <v>18</v>
      </c>
      <c r="K483" t="s">
        <v>18</v>
      </c>
      <c r="L483" s="14">
        <v>0.2</v>
      </c>
      <c r="M483" t="s">
        <v>18</v>
      </c>
      <c r="N483" t="s">
        <v>18</v>
      </c>
      <c r="O483" t="s">
        <v>18</v>
      </c>
      <c r="P483" t="s">
        <v>18</v>
      </c>
    </row>
    <row r="484" spans="1:50">
      <c r="A484" s="21" t="s">
        <v>193</v>
      </c>
      <c r="B484" s="22" t="s">
        <v>18</v>
      </c>
      <c r="C484" s="14">
        <v>0</v>
      </c>
      <c r="D484" s="14">
        <v>0.05</v>
      </c>
      <c r="E484" s="14">
        <v>0.1</v>
      </c>
      <c r="F484" s="14">
        <v>0.2</v>
      </c>
      <c r="G484" t="s">
        <v>18</v>
      </c>
      <c r="H484" s="14">
        <v>0</v>
      </c>
      <c r="I484" s="14">
        <v>0.05</v>
      </c>
      <c r="J484" s="14">
        <v>0.1</v>
      </c>
      <c r="K484" s="14">
        <v>0.2</v>
      </c>
      <c r="L484" t="s">
        <v>18</v>
      </c>
      <c r="M484" s="14">
        <v>0</v>
      </c>
      <c r="N484" s="14">
        <v>0.05</v>
      </c>
      <c r="O484" s="14">
        <v>0.1</v>
      </c>
      <c r="P484" s="14">
        <v>0.2</v>
      </c>
    </row>
    <row r="485" spans="1:50">
      <c r="A485" s="21" t="s">
        <v>3</v>
      </c>
      <c r="B485" s="29">
        <v>10</v>
      </c>
      <c r="C485" s="14">
        <v>10</v>
      </c>
      <c r="D485" s="14">
        <v>10</v>
      </c>
      <c r="E485" s="14">
        <v>10</v>
      </c>
      <c r="F485" s="14">
        <v>10</v>
      </c>
      <c r="G485" s="14">
        <v>10</v>
      </c>
      <c r="H485" s="14">
        <v>10</v>
      </c>
      <c r="I485" s="14">
        <v>10</v>
      </c>
      <c r="J485" s="14">
        <v>10</v>
      </c>
      <c r="K485" s="14">
        <v>10</v>
      </c>
      <c r="L485" s="14">
        <v>10</v>
      </c>
      <c r="M485" s="14">
        <v>10</v>
      </c>
      <c r="N485" s="14">
        <v>10</v>
      </c>
      <c r="O485" s="14">
        <v>10</v>
      </c>
      <c r="P485" s="14">
        <v>10</v>
      </c>
    </row>
    <row r="486" spans="1:50">
      <c r="A486" s="21" t="s">
        <v>251</v>
      </c>
      <c r="B486" s="24">
        <f>1</f>
        <v>1</v>
      </c>
      <c r="C486" s="1">
        <f>1</f>
        <v>1</v>
      </c>
      <c r="D486" s="1">
        <f>1</f>
        <v>1</v>
      </c>
      <c r="E486" s="1">
        <f>1</f>
        <v>1</v>
      </c>
      <c r="F486" s="1">
        <f>1</f>
        <v>1</v>
      </c>
      <c r="G486" s="1">
        <f>1</f>
        <v>1</v>
      </c>
      <c r="H486" s="1">
        <f>1</f>
        <v>1</v>
      </c>
      <c r="I486" s="1">
        <f>1</f>
        <v>1</v>
      </c>
      <c r="J486" s="1">
        <f>1</f>
        <v>1</v>
      </c>
      <c r="K486" s="1">
        <f>1</f>
        <v>1</v>
      </c>
      <c r="L486" s="1">
        <f>1</f>
        <v>1</v>
      </c>
      <c r="M486" s="1">
        <f>1</f>
        <v>1</v>
      </c>
      <c r="N486" s="1">
        <f>1</f>
        <v>1</v>
      </c>
      <c r="O486" s="1">
        <f>1</f>
        <v>1</v>
      </c>
      <c r="P486" s="1">
        <f>1</f>
        <v>1</v>
      </c>
      <c r="Q486" s="1"/>
      <c r="R486" s="1"/>
      <c r="S486" s="1"/>
      <c r="T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c r="A487" s="21" t="s">
        <v>250</v>
      </c>
      <c r="B487" s="24">
        <f t="shared" ref="B487:P487" si="258">((1+$B$3)*(1+$B$4))-1</f>
        <v>5.0599999999999978E-2</v>
      </c>
      <c r="C487" s="1">
        <f t="shared" si="258"/>
        <v>5.0599999999999978E-2</v>
      </c>
      <c r="D487" s="1">
        <f t="shared" si="258"/>
        <v>5.0599999999999978E-2</v>
      </c>
      <c r="E487" s="1">
        <f t="shared" si="258"/>
        <v>5.0599999999999978E-2</v>
      </c>
      <c r="F487" s="1">
        <f t="shared" si="258"/>
        <v>5.0599999999999978E-2</v>
      </c>
      <c r="G487" s="1">
        <f t="shared" si="258"/>
        <v>5.0599999999999978E-2</v>
      </c>
      <c r="H487" s="1">
        <f t="shared" si="258"/>
        <v>5.0599999999999978E-2</v>
      </c>
      <c r="I487" s="1">
        <f t="shared" si="258"/>
        <v>5.0599999999999978E-2</v>
      </c>
      <c r="J487" s="1">
        <f t="shared" si="258"/>
        <v>5.0599999999999978E-2</v>
      </c>
      <c r="K487" s="1">
        <f t="shared" si="258"/>
        <v>5.0599999999999978E-2</v>
      </c>
      <c r="L487" s="1">
        <f t="shared" si="258"/>
        <v>5.0599999999999978E-2</v>
      </c>
      <c r="M487" s="1">
        <f t="shared" si="258"/>
        <v>5.0599999999999978E-2</v>
      </c>
      <c r="N487" s="1">
        <f t="shared" si="258"/>
        <v>5.0599999999999978E-2</v>
      </c>
      <c r="O487" s="1">
        <f t="shared" si="258"/>
        <v>5.0599999999999978E-2</v>
      </c>
      <c r="P487" s="1">
        <f t="shared" si="258"/>
        <v>5.0599999999999978E-2</v>
      </c>
      <c r="Q487" s="1"/>
      <c r="R487" s="1"/>
      <c r="S487" s="1"/>
      <c r="T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c r="A488" s="21" t="s">
        <v>254</v>
      </c>
      <c r="B488" s="24">
        <f t="shared" ref="B488:P488" si="259">B486*((1+B487)^B485)</f>
        <v>1.6382265673600411</v>
      </c>
      <c r="C488" s="1">
        <f t="shared" si="259"/>
        <v>1.6382265673600411</v>
      </c>
      <c r="D488" s="1">
        <f t="shared" si="259"/>
        <v>1.6382265673600411</v>
      </c>
      <c r="E488" s="1">
        <f t="shared" si="259"/>
        <v>1.6382265673600411</v>
      </c>
      <c r="F488" s="1">
        <f t="shared" si="259"/>
        <v>1.6382265673600411</v>
      </c>
      <c r="G488" s="1">
        <f t="shared" si="259"/>
        <v>1.6382265673600411</v>
      </c>
      <c r="H488" s="1">
        <f t="shared" si="259"/>
        <v>1.6382265673600411</v>
      </c>
      <c r="I488" s="1">
        <f t="shared" si="259"/>
        <v>1.6382265673600411</v>
      </c>
      <c r="J488" s="1">
        <f t="shared" si="259"/>
        <v>1.6382265673600411</v>
      </c>
      <c r="K488" s="1">
        <f t="shared" si="259"/>
        <v>1.6382265673600411</v>
      </c>
      <c r="L488" s="1">
        <f t="shared" si="259"/>
        <v>1.6382265673600411</v>
      </c>
      <c r="M488" s="1">
        <f t="shared" si="259"/>
        <v>1.6382265673600411</v>
      </c>
      <c r="N488" s="1">
        <f t="shared" si="259"/>
        <v>1.6382265673600411</v>
      </c>
      <c r="O488" s="1">
        <f t="shared" si="259"/>
        <v>1.6382265673600411</v>
      </c>
      <c r="P488" s="1">
        <f t="shared" si="259"/>
        <v>1.6382265673600411</v>
      </c>
      <c r="Q488" s="1"/>
      <c r="R488" s="1"/>
      <c r="S488" s="1"/>
      <c r="T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c r="A489" s="21" t="s">
        <v>258</v>
      </c>
      <c r="B489" s="24">
        <f t="shared" ref="B489:P489" si="260">B488</f>
        <v>1.6382265673600411</v>
      </c>
      <c r="C489" s="1">
        <f t="shared" si="260"/>
        <v>1.6382265673600411</v>
      </c>
      <c r="D489" s="1">
        <f t="shared" si="260"/>
        <v>1.6382265673600411</v>
      </c>
      <c r="E489" s="1">
        <f t="shared" si="260"/>
        <v>1.6382265673600411</v>
      </c>
      <c r="F489" s="1">
        <f t="shared" si="260"/>
        <v>1.6382265673600411</v>
      </c>
      <c r="G489" s="1">
        <f t="shared" si="260"/>
        <v>1.6382265673600411</v>
      </c>
      <c r="H489" s="1">
        <f t="shared" si="260"/>
        <v>1.6382265673600411</v>
      </c>
      <c r="I489" s="1">
        <f t="shared" si="260"/>
        <v>1.6382265673600411</v>
      </c>
      <c r="J489" s="1">
        <f t="shared" si="260"/>
        <v>1.6382265673600411</v>
      </c>
      <c r="K489" s="1">
        <f t="shared" si="260"/>
        <v>1.6382265673600411</v>
      </c>
      <c r="L489" s="1">
        <f t="shared" si="260"/>
        <v>1.6382265673600411</v>
      </c>
      <c r="M489" s="1">
        <f t="shared" si="260"/>
        <v>1.6382265673600411</v>
      </c>
      <c r="N489" s="1">
        <f t="shared" si="260"/>
        <v>1.6382265673600411</v>
      </c>
      <c r="O489" s="1">
        <f t="shared" si="260"/>
        <v>1.6382265673600411</v>
      </c>
      <c r="P489" s="1">
        <f t="shared" si="260"/>
        <v>1.6382265673600411</v>
      </c>
      <c r="Q489" s="1"/>
      <c r="R489" s="1"/>
      <c r="S489" s="1"/>
      <c r="T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c r="A490" s="21" t="s">
        <v>252</v>
      </c>
      <c r="B490" s="24">
        <f>1/(1-B482)</f>
        <v>1.6735294117647062</v>
      </c>
      <c r="C490" s="1">
        <f>(1+C484)/(1-C482)</f>
        <v>1.2931818181818182</v>
      </c>
      <c r="D490" s="1">
        <f>(1+D484)/(1-D482)</f>
        <v>1.3578409090909092</v>
      </c>
      <c r="E490" s="1">
        <f>(1+E484)/(1-E482)</f>
        <v>1.4225000000000001</v>
      </c>
      <c r="F490" s="1">
        <f>(1+F484)/(1-F482)</f>
        <v>1.5518181818181818</v>
      </c>
      <c r="G490" s="1">
        <f>1/(1-G482)</f>
        <v>1.9620689655172419</v>
      </c>
      <c r="H490" s="1">
        <f>(1+H484)/(1-H482)</f>
        <v>1.1612244897959183</v>
      </c>
      <c r="I490" s="1">
        <f>(1+I484)/(1-I482)</f>
        <v>1.2192857142857143</v>
      </c>
      <c r="J490" s="1">
        <f>(1+J484)/(1-J482)</f>
        <v>1.2773469387755103</v>
      </c>
      <c r="K490" s="1">
        <f>(1+K484)/(1-K482)</f>
        <v>1.3934693877551021</v>
      </c>
      <c r="L490" s="1">
        <f>1/(1-L482)</f>
        <v>1.9620689655172419</v>
      </c>
      <c r="M490" s="1">
        <f>(1+M484)/(1-M482)</f>
        <v>1.1612244897959183</v>
      </c>
      <c r="N490" s="1">
        <f>(1+N484)/(1-N482)</f>
        <v>1.2192857142857143</v>
      </c>
      <c r="O490" s="1">
        <f>(1+O484)/(1-O482)</f>
        <v>1.2773469387755103</v>
      </c>
      <c r="P490" s="1">
        <f>(1+P484)/(1-P482)</f>
        <v>1.3934693877551021</v>
      </c>
      <c r="Q490" s="1"/>
      <c r="R490" s="1"/>
      <c r="S490" s="1"/>
      <c r="T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c r="A491" s="21" t="s">
        <v>11</v>
      </c>
      <c r="B491" s="24">
        <f t="shared" ref="B491:P491" si="261">((1+$B$3)*(1+$B$4))-1</f>
        <v>5.0599999999999978E-2</v>
      </c>
      <c r="C491" s="1">
        <f t="shared" si="261"/>
        <v>5.0599999999999978E-2</v>
      </c>
      <c r="D491" s="1">
        <f t="shared" si="261"/>
        <v>5.0599999999999978E-2</v>
      </c>
      <c r="E491" s="1">
        <f t="shared" si="261"/>
        <v>5.0599999999999978E-2</v>
      </c>
      <c r="F491" s="1">
        <f t="shared" si="261"/>
        <v>5.0599999999999978E-2</v>
      </c>
      <c r="G491" s="1">
        <f t="shared" si="261"/>
        <v>5.0599999999999978E-2</v>
      </c>
      <c r="H491" s="1">
        <f t="shared" si="261"/>
        <v>5.0599999999999978E-2</v>
      </c>
      <c r="I491" s="1">
        <f t="shared" si="261"/>
        <v>5.0599999999999978E-2</v>
      </c>
      <c r="J491" s="1">
        <f t="shared" si="261"/>
        <v>5.0599999999999978E-2</v>
      </c>
      <c r="K491" s="1">
        <f t="shared" si="261"/>
        <v>5.0599999999999978E-2</v>
      </c>
      <c r="L491" s="1">
        <f t="shared" si="261"/>
        <v>5.0599999999999978E-2</v>
      </c>
      <c r="M491" s="1">
        <f t="shared" si="261"/>
        <v>5.0599999999999978E-2</v>
      </c>
      <c r="N491" s="1">
        <f t="shared" si="261"/>
        <v>5.0599999999999978E-2</v>
      </c>
      <c r="O491" s="1">
        <f t="shared" si="261"/>
        <v>5.0599999999999978E-2</v>
      </c>
      <c r="P491" s="1">
        <f t="shared" si="261"/>
        <v>5.0599999999999978E-2</v>
      </c>
      <c r="Q491" s="1"/>
      <c r="R491" s="1"/>
      <c r="S491" s="1"/>
      <c r="T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c r="A492" s="21" t="s">
        <v>255</v>
      </c>
      <c r="B492" s="24">
        <f t="shared" ref="B492:P492" si="262">B490*((1+B491)^(B485))</f>
        <v>2.7416203436113635</v>
      </c>
      <c r="C492" s="1">
        <f t="shared" si="262"/>
        <v>2.1185248109724171</v>
      </c>
      <c r="D492" s="1">
        <f t="shared" si="262"/>
        <v>2.2244510515210378</v>
      </c>
      <c r="E492" s="1">
        <f t="shared" si="262"/>
        <v>2.3303772920696586</v>
      </c>
      <c r="F492" s="1">
        <f t="shared" si="262"/>
        <v>2.5422297731669001</v>
      </c>
      <c r="G492" s="1">
        <f t="shared" si="262"/>
        <v>3.214313506302978</v>
      </c>
      <c r="H492" s="1">
        <f t="shared" si="262"/>
        <v>1.9023488098527823</v>
      </c>
      <c r="I492" s="1">
        <f t="shared" si="262"/>
        <v>1.9974662503454217</v>
      </c>
      <c r="J492" s="1">
        <f t="shared" si="262"/>
        <v>2.0925836908380608</v>
      </c>
      <c r="K492" s="1">
        <f t="shared" si="262"/>
        <v>2.2828185718233391</v>
      </c>
      <c r="L492" s="1">
        <f t="shared" si="262"/>
        <v>3.214313506302978</v>
      </c>
      <c r="M492" s="1">
        <f t="shared" si="262"/>
        <v>1.9023488098527823</v>
      </c>
      <c r="N492" s="1">
        <f t="shared" si="262"/>
        <v>1.9974662503454217</v>
      </c>
      <c r="O492" s="1">
        <f t="shared" si="262"/>
        <v>2.0925836908380608</v>
      </c>
      <c r="P492" s="1">
        <f t="shared" si="262"/>
        <v>2.2828185718233391</v>
      </c>
      <c r="Q492" s="1"/>
      <c r="R492" s="1"/>
      <c r="S492" s="1"/>
      <c r="T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c r="A493" s="21" t="s">
        <v>259</v>
      </c>
      <c r="B493" s="24">
        <f>B492*(1-B483*(1-$B$12))</f>
        <v>2.330377292069659</v>
      </c>
      <c r="C493" s="1">
        <f>C492</f>
        <v>2.1185248109724171</v>
      </c>
      <c r="D493" s="1">
        <f>D492</f>
        <v>2.2244510515210378</v>
      </c>
      <c r="E493" s="1">
        <f>E492</f>
        <v>2.3303772920696586</v>
      </c>
      <c r="F493" s="1">
        <f>F492</f>
        <v>2.5422297731669001</v>
      </c>
      <c r="G493" s="1">
        <f>G492*(1-G483*(1-$B$12))</f>
        <v>2.2500194544120844</v>
      </c>
      <c r="H493" s="1">
        <f>H492</f>
        <v>1.9023488098527823</v>
      </c>
      <c r="I493" s="1">
        <f>I492</f>
        <v>1.9974662503454217</v>
      </c>
      <c r="J493" s="1">
        <f>J492</f>
        <v>2.0925836908380608</v>
      </c>
      <c r="K493" s="1">
        <f>K492</f>
        <v>2.2828185718233391</v>
      </c>
      <c r="L493" s="1">
        <f>L492*(1-L483*(1-$B$12))</f>
        <v>2.7321664803575314</v>
      </c>
      <c r="M493" s="1">
        <f>M492</f>
        <v>1.9023488098527823</v>
      </c>
      <c r="N493" s="1">
        <f>N492</f>
        <v>1.9974662503454217</v>
      </c>
      <c r="O493" s="1">
        <f>O492</f>
        <v>2.0925836908380608</v>
      </c>
      <c r="P493" s="1">
        <f>P492</f>
        <v>2.2828185718233391</v>
      </c>
      <c r="Q493" s="1"/>
      <c r="R493" s="1"/>
      <c r="S493" s="1"/>
      <c r="T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c r="A494" s="21" t="s">
        <v>256</v>
      </c>
      <c r="B494" s="24">
        <f t="shared" ref="B494:P494" si="263">B493/((1+$B$4)^B485)</f>
        <v>1.9117210496170129</v>
      </c>
      <c r="C494" s="1">
        <f t="shared" si="263"/>
        <v>1.7379282269245571</v>
      </c>
      <c r="D494" s="1">
        <f t="shared" si="263"/>
        <v>1.8248246382707849</v>
      </c>
      <c r="E494" s="1">
        <f t="shared" si="263"/>
        <v>1.9117210496170127</v>
      </c>
      <c r="F494" s="1">
        <f t="shared" si="263"/>
        <v>2.0855138723094684</v>
      </c>
      <c r="G494" s="1">
        <f t="shared" si="263"/>
        <v>1.8457996341129779</v>
      </c>
      <c r="H494" s="1">
        <f t="shared" si="263"/>
        <v>1.560588611932255</v>
      </c>
      <c r="I494" s="1">
        <f t="shared" si="263"/>
        <v>1.6386180425288681</v>
      </c>
      <c r="J494" s="1">
        <f t="shared" si="263"/>
        <v>1.7166474731254808</v>
      </c>
      <c r="K494" s="1">
        <f t="shared" si="263"/>
        <v>1.8727063343187063</v>
      </c>
      <c r="L494" s="1">
        <f t="shared" si="263"/>
        <v>2.2413281271371877</v>
      </c>
      <c r="M494" s="1">
        <f t="shared" si="263"/>
        <v>1.560588611932255</v>
      </c>
      <c r="N494" s="1">
        <f t="shared" si="263"/>
        <v>1.6386180425288681</v>
      </c>
      <c r="O494" s="1">
        <f t="shared" si="263"/>
        <v>1.7166474731254808</v>
      </c>
      <c r="P494" s="1">
        <f t="shared" si="263"/>
        <v>1.8727063343187063</v>
      </c>
      <c r="Q494" s="1"/>
      <c r="R494" s="1"/>
      <c r="S494" s="1"/>
      <c r="T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c r="A495" s="21" t="s">
        <v>12</v>
      </c>
      <c r="B495" s="24">
        <f t="shared" ref="B495:P495" si="264">B494^(1/B485)-1</f>
        <v>6.6946031036478892E-2</v>
      </c>
      <c r="C495" s="1">
        <f t="shared" si="264"/>
        <v>5.6825256487025966E-2</v>
      </c>
      <c r="D495" s="1">
        <f t="shared" si="264"/>
        <v>6.1994123503130272E-2</v>
      </c>
      <c r="E495" s="1">
        <f t="shared" si="264"/>
        <v>6.6946031036478892E-2</v>
      </c>
      <c r="F495" s="1">
        <f t="shared" si="264"/>
        <v>7.6270181902805989E-2</v>
      </c>
      <c r="G495" s="1">
        <f t="shared" si="264"/>
        <v>6.3208538110102852E-2</v>
      </c>
      <c r="H495" s="1">
        <f t="shared" si="264"/>
        <v>4.551157025408159E-2</v>
      </c>
      <c r="I495" s="1">
        <f t="shared" si="264"/>
        <v>5.0625102730023519E-2</v>
      </c>
      <c r="J495" s="1">
        <f t="shared" si="264"/>
        <v>5.5523998350812898E-2</v>
      </c>
      <c r="K495" s="1">
        <f t="shared" si="264"/>
        <v>6.4748330901252427E-2</v>
      </c>
      <c r="L495" s="1">
        <f t="shared" si="264"/>
        <v>8.4053071108661559E-2</v>
      </c>
      <c r="M495" s="1">
        <f t="shared" si="264"/>
        <v>4.551157025408159E-2</v>
      </c>
      <c r="N495" s="1">
        <f t="shared" si="264"/>
        <v>5.0625102730023519E-2</v>
      </c>
      <c r="O495" s="1">
        <f t="shared" si="264"/>
        <v>5.5523998350812898E-2</v>
      </c>
      <c r="P495" s="1">
        <f t="shared" si="264"/>
        <v>6.4748330901252427E-2</v>
      </c>
      <c r="Q495" s="1"/>
      <c r="R495" s="1"/>
      <c r="S495" s="1"/>
      <c r="T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c r="A496" s="21" t="s">
        <v>5</v>
      </c>
      <c r="B496" s="24">
        <f t="shared" ref="B496:P496" si="265">$B$3-B495</f>
        <v>-3.6946031036478894E-2</v>
      </c>
      <c r="C496" s="1">
        <f t="shared" si="265"/>
        <v>-2.6825256487025967E-2</v>
      </c>
      <c r="D496" s="1">
        <f t="shared" si="265"/>
        <v>-3.1994123503130273E-2</v>
      </c>
      <c r="E496" s="1">
        <f t="shared" si="265"/>
        <v>-3.6946031036478894E-2</v>
      </c>
      <c r="F496" s="1">
        <f t="shared" si="265"/>
        <v>-4.627018190280599E-2</v>
      </c>
      <c r="G496" s="1">
        <f t="shared" si="265"/>
        <v>-3.3208538110102853E-2</v>
      </c>
      <c r="H496" s="1">
        <f t="shared" si="265"/>
        <v>-1.5511570254081591E-2</v>
      </c>
      <c r="I496" s="1">
        <f t="shared" si="265"/>
        <v>-2.062510273002352E-2</v>
      </c>
      <c r="J496" s="1">
        <f t="shared" si="265"/>
        <v>-2.5523998350812899E-2</v>
      </c>
      <c r="K496" s="1">
        <f t="shared" si="265"/>
        <v>-3.4748330901252428E-2</v>
      </c>
      <c r="L496" s="1">
        <f t="shared" si="265"/>
        <v>-5.405307110866156E-2</v>
      </c>
      <c r="M496" s="1">
        <f t="shared" si="265"/>
        <v>-1.5511570254081591E-2</v>
      </c>
      <c r="N496" s="1">
        <f t="shared" si="265"/>
        <v>-2.062510273002352E-2</v>
      </c>
      <c r="O496" s="1">
        <f t="shared" si="265"/>
        <v>-2.5523998350812899E-2</v>
      </c>
      <c r="P496" s="1">
        <f t="shared" si="265"/>
        <v>-3.4748330901252428E-2</v>
      </c>
      <c r="Q496" s="1"/>
      <c r="R496" s="1"/>
      <c r="S496" s="1"/>
      <c r="T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s="17" customFormat="1">
      <c r="A497" s="25" t="s">
        <v>6</v>
      </c>
      <c r="B497" s="26">
        <f t="shared" ref="B497:P497" si="266">B496/$B$3</f>
        <v>-1.2315343678826298</v>
      </c>
      <c r="C497" s="16">
        <f t="shared" si="266"/>
        <v>-0.89417521623419893</v>
      </c>
      <c r="D497" s="16">
        <f t="shared" si="266"/>
        <v>-1.0664707834376759</v>
      </c>
      <c r="E497" s="16">
        <f t="shared" si="266"/>
        <v>-1.2315343678826298</v>
      </c>
      <c r="F497" s="16">
        <f t="shared" si="266"/>
        <v>-1.5423393967601997</v>
      </c>
      <c r="G497" s="16">
        <f t="shared" si="266"/>
        <v>-1.1069512703367619</v>
      </c>
      <c r="H497" s="16">
        <f t="shared" si="266"/>
        <v>-0.51705234180271975</v>
      </c>
      <c r="I497" s="16">
        <f t="shared" si="266"/>
        <v>-0.68750342433411737</v>
      </c>
      <c r="J497" s="16">
        <f t="shared" si="266"/>
        <v>-0.85079994502709666</v>
      </c>
      <c r="K497" s="16">
        <f t="shared" si="266"/>
        <v>-1.1582776967084143</v>
      </c>
      <c r="L497" s="16">
        <f t="shared" si="266"/>
        <v>-1.8017690369553854</v>
      </c>
      <c r="M497" s="16">
        <f t="shared" si="266"/>
        <v>-0.51705234180271975</v>
      </c>
      <c r="N497" s="16">
        <f t="shared" si="266"/>
        <v>-0.68750342433411737</v>
      </c>
      <c r="O497" s="16">
        <f t="shared" si="266"/>
        <v>-0.85079994502709666</v>
      </c>
      <c r="P497" s="16">
        <f t="shared" si="266"/>
        <v>-1.1582776967084143</v>
      </c>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row>
    <row r="498" spans="1:50" s="17" customFormat="1">
      <c r="A498" s="25" t="s">
        <v>13</v>
      </c>
      <c r="B498" s="27">
        <f>B489/B493*100</f>
        <v>70.298769771528981</v>
      </c>
      <c r="C498" s="18">
        <f t="shared" ref="C498:P498" si="267">C489/C493*100</f>
        <v>77.328646748681891</v>
      </c>
      <c r="D498" s="18">
        <f t="shared" si="267"/>
        <v>73.646330236839901</v>
      </c>
      <c r="E498" s="18">
        <f t="shared" si="267"/>
        <v>70.298769771528995</v>
      </c>
      <c r="F498" s="18">
        <f t="shared" si="267"/>
        <v>64.440538957234921</v>
      </c>
      <c r="G498" s="18">
        <f t="shared" si="267"/>
        <v>72.809440120512164</v>
      </c>
      <c r="H498" s="18">
        <f t="shared" si="267"/>
        <v>86.115992970123031</v>
      </c>
      <c r="I498" s="18">
        <f t="shared" si="267"/>
        <v>82.015231400117159</v>
      </c>
      <c r="J498" s="18">
        <f t="shared" si="267"/>
        <v>78.287266336475469</v>
      </c>
      <c r="K498" s="18">
        <f t="shared" si="267"/>
        <v>71.763327475102514</v>
      </c>
      <c r="L498" s="18">
        <f t="shared" si="267"/>
        <v>59.960715393362953</v>
      </c>
      <c r="M498" s="18">
        <f t="shared" si="267"/>
        <v>86.115992970123031</v>
      </c>
      <c r="N498" s="18">
        <f t="shared" si="267"/>
        <v>82.015231400117159</v>
      </c>
      <c r="O498" s="18">
        <f t="shared" si="267"/>
        <v>78.287266336475469</v>
      </c>
      <c r="P498" s="18">
        <f t="shared" si="267"/>
        <v>71.763327475102514</v>
      </c>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row>
    <row r="500" spans="1:50">
      <c r="A500" s="23" t="s">
        <v>196</v>
      </c>
    </row>
    <row r="501" spans="1:50">
      <c r="A501" s="21" t="s">
        <v>266</v>
      </c>
      <c r="B501" s="23" t="s">
        <v>74</v>
      </c>
      <c r="C501" s="2" t="s">
        <v>190</v>
      </c>
      <c r="D501" s="2" t="s">
        <v>191</v>
      </c>
      <c r="E501" s="2" t="s">
        <v>192</v>
      </c>
      <c r="F501" s="2" t="s">
        <v>197</v>
      </c>
      <c r="G501" s="2" t="s">
        <v>75</v>
      </c>
      <c r="H501" s="2" t="s">
        <v>190</v>
      </c>
      <c r="I501" s="2" t="s">
        <v>191</v>
      </c>
      <c r="J501" s="2" t="s">
        <v>192</v>
      </c>
      <c r="K501" s="2" t="s">
        <v>197</v>
      </c>
      <c r="L501" s="2" t="s">
        <v>75</v>
      </c>
      <c r="M501" s="2" t="s">
        <v>190</v>
      </c>
      <c r="N501" s="2" t="s">
        <v>191</v>
      </c>
      <c r="O501" s="2" t="s">
        <v>192</v>
      </c>
      <c r="P501" s="2" t="s">
        <v>197</v>
      </c>
      <c r="Q501" s="2"/>
      <c r="R501" s="2"/>
      <c r="S501" s="2"/>
      <c r="T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row>
    <row r="502" spans="1:50">
      <c r="A502" s="21" t="s">
        <v>267</v>
      </c>
      <c r="B502" s="23" t="s">
        <v>74</v>
      </c>
      <c r="C502" s="2" t="s">
        <v>18</v>
      </c>
      <c r="D502" s="2" t="s">
        <v>18</v>
      </c>
      <c r="E502" s="2" t="s">
        <v>18</v>
      </c>
      <c r="F502" s="2" t="s">
        <v>18</v>
      </c>
      <c r="G502" s="2" t="s">
        <v>75</v>
      </c>
      <c r="H502" s="2" t="s">
        <v>18</v>
      </c>
      <c r="I502" s="2" t="s">
        <v>18</v>
      </c>
      <c r="J502" s="2" t="s">
        <v>18</v>
      </c>
      <c r="K502" s="2" t="s">
        <v>18</v>
      </c>
      <c r="L502" s="2" t="s">
        <v>74</v>
      </c>
      <c r="M502" s="2" t="s">
        <v>18</v>
      </c>
      <c r="N502" s="2" t="s">
        <v>18</v>
      </c>
      <c r="O502" s="2" t="s">
        <v>18</v>
      </c>
      <c r="P502" s="2" t="s">
        <v>18</v>
      </c>
      <c r="Q502" s="2"/>
      <c r="R502" s="2"/>
      <c r="S502" s="2"/>
      <c r="T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row>
    <row r="503" spans="1:50">
      <c r="A503" s="21" t="s">
        <v>263</v>
      </c>
      <c r="B503" s="29">
        <f>INDEX(SystemParamValues,MATCH("BasicRate",ParamNames,0),MATCH($B$2,SystemNames,0))</f>
        <v>0.2</v>
      </c>
      <c r="C503" t="s">
        <v>18</v>
      </c>
      <c r="D503" t="s">
        <v>18</v>
      </c>
      <c r="E503" t="s">
        <v>18</v>
      </c>
      <c r="F503" t="s">
        <v>18</v>
      </c>
      <c r="G503" s="14">
        <f>INDEX(SystemParamValues,MATCH("HigherRate",ParamNames,0),MATCH($B$2,SystemNames,0))</f>
        <v>0.4</v>
      </c>
      <c r="H503" t="s">
        <v>18</v>
      </c>
      <c r="I503" t="s">
        <v>18</v>
      </c>
      <c r="J503" t="s">
        <v>18</v>
      </c>
      <c r="K503" t="s">
        <v>18</v>
      </c>
      <c r="L503" s="14">
        <f>INDEX(SystemParamValues,MATCH("HigherRate",ParamNames,0),MATCH($B$2,SystemNames,0))</f>
        <v>0.4</v>
      </c>
      <c r="M503" t="s">
        <v>18</v>
      </c>
      <c r="N503" t="s">
        <v>18</v>
      </c>
      <c r="O503" t="s">
        <v>18</v>
      </c>
      <c r="P503" t="s">
        <v>18</v>
      </c>
      <c r="S503" s="7"/>
      <c r="AA503" s="7"/>
      <c r="AI503" s="7"/>
      <c r="AQ503" s="7"/>
    </row>
    <row r="504" spans="1:50">
      <c r="A504" s="21" t="s">
        <v>268</v>
      </c>
      <c r="B504" s="29">
        <f>INDEX(SystemParamValues,MATCH("NIEmpeeMainRate",ParamNames,0),MATCH($B$2,SystemNames,0))</f>
        <v>0.12</v>
      </c>
      <c r="C504" s="14">
        <f>INDEX(SystemParamValues,MATCH("NIEmpeeMainRate",ParamNames,0),MATCH($B$2,SystemNames,0))</f>
        <v>0.12</v>
      </c>
      <c r="D504" s="14">
        <f>INDEX(SystemParamValues,MATCH("NIEmpeeMainRate",ParamNames,0),MATCH($B$2,SystemNames,0))</f>
        <v>0.12</v>
      </c>
      <c r="E504" s="14">
        <f>INDEX(SystemParamValues,MATCH("NIEmpeeMainRate",ParamNames,0),MATCH($B$2,SystemNames,0))</f>
        <v>0.12</v>
      </c>
      <c r="F504" s="14">
        <f>INDEX(SystemParamValues,MATCH("NIEmpeeMainRate",ParamNames,0),MATCH($B$2,SystemNames,0))</f>
        <v>0.12</v>
      </c>
      <c r="G504" s="14">
        <f t="shared" ref="G504:P504" si="268">INDEX(SystemParamValues,MATCH("NIEmpeeUELRate",ParamNames,0),MATCH($B$2,SystemNames,0))</f>
        <v>0.02</v>
      </c>
      <c r="H504" s="14">
        <f t="shared" si="268"/>
        <v>0.02</v>
      </c>
      <c r="I504" s="14">
        <f t="shared" si="268"/>
        <v>0.02</v>
      </c>
      <c r="J504" s="14">
        <f t="shared" si="268"/>
        <v>0.02</v>
      </c>
      <c r="K504" s="14">
        <f t="shared" si="268"/>
        <v>0.02</v>
      </c>
      <c r="L504" s="14">
        <f t="shared" si="268"/>
        <v>0.02</v>
      </c>
      <c r="M504" s="14">
        <f t="shared" si="268"/>
        <v>0.02</v>
      </c>
      <c r="N504" s="14">
        <f t="shared" si="268"/>
        <v>0.02</v>
      </c>
      <c r="O504" s="14">
        <f t="shared" si="268"/>
        <v>0.02</v>
      </c>
      <c r="P504" s="14">
        <f t="shared" si="268"/>
        <v>0.02</v>
      </c>
      <c r="S504" s="7"/>
      <c r="AA504" s="7"/>
      <c r="AI504" s="7"/>
      <c r="AQ504" s="7"/>
    </row>
    <row r="505" spans="1:50">
      <c r="A505" s="21" t="s">
        <v>269</v>
      </c>
      <c r="B505" s="29">
        <f>INDEX(SystemParamValues,MATCH("NIEmperMainRate",ParamNames,0),MATCH($B$2,SystemNames,0))</f>
        <v>0.13800000000000001</v>
      </c>
      <c r="C505" s="14">
        <f>INDEX(SystemParamValues,MATCH("NIEmperMainRate",ParamNames,0),MATCH($B$2,SystemNames,0))</f>
        <v>0.13800000000000001</v>
      </c>
      <c r="D505" s="14">
        <f>INDEX(SystemParamValues,MATCH("NIEmperMainRate",ParamNames,0),MATCH($B$2,SystemNames,0))</f>
        <v>0.13800000000000001</v>
      </c>
      <c r="E505" s="14">
        <f>INDEX(SystemParamValues,MATCH("NIEmperMainRate",ParamNames,0),MATCH($B$2,SystemNames,0))</f>
        <v>0.13800000000000001</v>
      </c>
      <c r="F505" s="14">
        <f>INDEX(SystemParamValues,MATCH("NIEmperMainRate",ParamNames,0),MATCH($B$2,SystemNames,0))</f>
        <v>0.13800000000000001</v>
      </c>
      <c r="G505" s="14">
        <f t="shared" ref="G505:P505" si="269">INDEX(SystemParamValues,MATCH("NIEmperUELRate",ParamNames,0),MATCH($B$2,SystemNames,0))</f>
        <v>0.13800000000000001</v>
      </c>
      <c r="H505" s="14">
        <f t="shared" si="269"/>
        <v>0.13800000000000001</v>
      </c>
      <c r="I505" s="14">
        <f t="shared" si="269"/>
        <v>0.13800000000000001</v>
      </c>
      <c r="J505" s="14">
        <f t="shared" si="269"/>
        <v>0.13800000000000001</v>
      </c>
      <c r="K505" s="14">
        <f t="shared" si="269"/>
        <v>0.13800000000000001</v>
      </c>
      <c r="L505" s="14">
        <f t="shared" si="269"/>
        <v>0.13800000000000001</v>
      </c>
      <c r="M505" s="14">
        <f t="shared" si="269"/>
        <v>0.13800000000000001</v>
      </c>
      <c r="N505" s="14">
        <f t="shared" si="269"/>
        <v>0.13800000000000001</v>
      </c>
      <c r="O505" s="14">
        <f t="shared" si="269"/>
        <v>0.13800000000000001</v>
      </c>
      <c r="P505" s="14">
        <f t="shared" si="269"/>
        <v>0.13800000000000001</v>
      </c>
    </row>
    <row r="506" spans="1:50">
      <c r="A506" s="21" t="s">
        <v>264</v>
      </c>
      <c r="B506" s="29">
        <v>0</v>
      </c>
      <c r="C506" s="14">
        <v>0</v>
      </c>
      <c r="D506" s="14">
        <v>0</v>
      </c>
      <c r="E506" s="14">
        <v>0</v>
      </c>
      <c r="F506" s="14">
        <v>0</v>
      </c>
      <c r="G506" s="14">
        <v>0</v>
      </c>
      <c r="H506" s="14">
        <v>0</v>
      </c>
      <c r="I506" s="14">
        <v>0</v>
      </c>
      <c r="J506" s="14">
        <v>0</v>
      </c>
      <c r="K506" s="14">
        <v>0</v>
      </c>
      <c r="L506" s="14">
        <v>0</v>
      </c>
      <c r="M506" s="14">
        <v>0</v>
      </c>
      <c r="N506" s="14">
        <v>0</v>
      </c>
      <c r="O506" s="14">
        <v>0</v>
      </c>
      <c r="P506" s="14">
        <v>0</v>
      </c>
    </row>
    <row r="507" spans="1:50">
      <c r="A507" s="21" t="s">
        <v>260</v>
      </c>
      <c r="B507" s="30">
        <f>(B503+B504+B505+B506)/(1+B505)</f>
        <v>0.40246045694200355</v>
      </c>
      <c r="C507" s="15">
        <f>(C504+C505+C506)/(1+C505)</f>
        <v>0.22671353251318105</v>
      </c>
      <c r="D507" s="15">
        <f>(D504+D505+D506)/(1+D505)</f>
        <v>0.22671353251318105</v>
      </c>
      <c r="E507" s="15">
        <f>(E504+E505+E506)/(1+E505)</f>
        <v>0.22671353251318105</v>
      </c>
      <c r="F507" s="15">
        <f>(F504+F505+F506)/(1+F505)</f>
        <v>0.22671353251318105</v>
      </c>
      <c r="G507" s="15">
        <f>(G503+G504+G505+G506)/(1+G505)</f>
        <v>0.49033391915641483</v>
      </c>
      <c r="H507" s="15">
        <f>(H504+H505+H506)/(1+H505)</f>
        <v>0.1388400702987698</v>
      </c>
      <c r="I507" s="15">
        <f>(I504+I505+I506)/(1+I505)</f>
        <v>0.1388400702987698</v>
      </c>
      <c r="J507" s="15">
        <f>(J504+J505+J506)/(1+J505)</f>
        <v>0.1388400702987698</v>
      </c>
      <c r="K507" s="15">
        <f>(K504+K505+K506)/(1+K505)</f>
        <v>0.1388400702987698</v>
      </c>
      <c r="L507" s="15">
        <f>(L503+L504+L505+L506)/(1+L505)</f>
        <v>0.49033391915641483</v>
      </c>
      <c r="M507" s="15">
        <f>(M504+M505+M506)/(1+M505)</f>
        <v>0.1388400702987698</v>
      </c>
      <c r="N507" s="15">
        <f>(N504+N505+N506)/(1+N505)</f>
        <v>0.1388400702987698</v>
      </c>
      <c r="O507" s="15">
        <f>(O504+O505+O506)/(1+O505)</f>
        <v>0.1388400702987698</v>
      </c>
      <c r="P507" s="15">
        <f>(P504+P505+P506)/(1+P505)</f>
        <v>0.1388400702987698</v>
      </c>
      <c r="Q507" s="1"/>
      <c r="R507" s="1"/>
      <c r="S507" s="1"/>
      <c r="T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c r="A508" s="21" t="s">
        <v>10</v>
      </c>
      <c r="B508" s="29">
        <f>INDEX(SystemParamValues,MATCH("BasicRate",ParamNames,0),MATCH($B$2,SystemNames,0))</f>
        <v>0.2</v>
      </c>
      <c r="C508" t="s">
        <v>18</v>
      </c>
      <c r="D508" t="s">
        <v>18</v>
      </c>
      <c r="E508" t="s">
        <v>18</v>
      </c>
      <c r="F508" t="s">
        <v>18</v>
      </c>
      <c r="G508" s="14">
        <f>INDEX(SystemParamValues,MATCH("HigherRate",ParamNames,0),MATCH($B$2,SystemNames,0))</f>
        <v>0.4</v>
      </c>
      <c r="H508" t="s">
        <v>18</v>
      </c>
      <c r="I508" t="s">
        <v>18</v>
      </c>
      <c r="J508" t="s">
        <v>18</v>
      </c>
      <c r="K508" t="s">
        <v>18</v>
      </c>
      <c r="L508" s="14">
        <v>0.2</v>
      </c>
      <c r="M508" t="s">
        <v>18</v>
      </c>
      <c r="N508" t="s">
        <v>18</v>
      </c>
      <c r="O508" t="s">
        <v>18</v>
      </c>
      <c r="P508" t="s">
        <v>18</v>
      </c>
    </row>
    <row r="509" spans="1:50">
      <c r="A509" s="21" t="s">
        <v>193</v>
      </c>
      <c r="B509" s="22" t="s">
        <v>18</v>
      </c>
      <c r="C509" s="14">
        <v>0</v>
      </c>
      <c r="D509" s="14">
        <v>0.05</v>
      </c>
      <c r="E509" s="14">
        <v>0.1</v>
      </c>
      <c r="F509" s="14">
        <v>0.2</v>
      </c>
      <c r="G509" t="s">
        <v>18</v>
      </c>
      <c r="H509" s="14">
        <v>0</v>
      </c>
      <c r="I509" s="14">
        <v>0.05</v>
      </c>
      <c r="J509" s="14">
        <v>0.1</v>
      </c>
      <c r="K509" s="14">
        <v>0.2</v>
      </c>
      <c r="L509" t="s">
        <v>18</v>
      </c>
      <c r="M509" s="14">
        <v>0</v>
      </c>
      <c r="N509" s="14">
        <v>0.05</v>
      </c>
      <c r="O509" s="14">
        <v>0.1</v>
      </c>
      <c r="P509" s="14">
        <v>0.2</v>
      </c>
    </row>
    <row r="510" spans="1:50">
      <c r="A510" s="21" t="s">
        <v>3</v>
      </c>
      <c r="B510" s="29">
        <v>25</v>
      </c>
      <c r="C510" s="14">
        <v>25</v>
      </c>
      <c r="D510" s="14">
        <v>25</v>
      </c>
      <c r="E510" s="14">
        <v>25</v>
      </c>
      <c r="F510" s="14">
        <v>25</v>
      </c>
      <c r="G510" s="14">
        <v>25</v>
      </c>
      <c r="H510" s="14">
        <v>25</v>
      </c>
      <c r="I510" s="14">
        <v>25</v>
      </c>
      <c r="J510" s="14">
        <v>25</v>
      </c>
      <c r="K510" s="14">
        <v>25</v>
      </c>
      <c r="L510" s="14">
        <v>25</v>
      </c>
      <c r="M510" s="14">
        <v>25</v>
      </c>
      <c r="N510" s="14">
        <v>25</v>
      </c>
      <c r="O510" s="14">
        <v>25</v>
      </c>
      <c r="P510" s="14">
        <v>25</v>
      </c>
    </row>
    <row r="511" spans="1:50">
      <c r="A511" s="21" t="s">
        <v>251</v>
      </c>
      <c r="B511" s="24">
        <f>1</f>
        <v>1</v>
      </c>
      <c r="C511" s="1">
        <f>1</f>
        <v>1</v>
      </c>
      <c r="D511" s="1">
        <f>1</f>
        <v>1</v>
      </c>
      <c r="E511" s="1">
        <f>1</f>
        <v>1</v>
      </c>
      <c r="F511" s="1">
        <f>1</f>
        <v>1</v>
      </c>
      <c r="G511" s="1">
        <f>1</f>
        <v>1</v>
      </c>
      <c r="H511" s="1">
        <f>1</f>
        <v>1</v>
      </c>
      <c r="I511" s="1">
        <f>1</f>
        <v>1</v>
      </c>
      <c r="J511" s="1">
        <f>1</f>
        <v>1</v>
      </c>
      <c r="K511" s="1">
        <f>1</f>
        <v>1</v>
      </c>
      <c r="L511" s="1">
        <f>1</f>
        <v>1</v>
      </c>
      <c r="M511" s="1">
        <f>1</f>
        <v>1</v>
      </c>
      <c r="N511" s="1">
        <f>1</f>
        <v>1</v>
      </c>
      <c r="O511" s="1">
        <f>1</f>
        <v>1</v>
      </c>
      <c r="P511" s="1">
        <f>1</f>
        <v>1</v>
      </c>
      <c r="Q511" s="1"/>
      <c r="R511" s="1"/>
      <c r="S511" s="1"/>
      <c r="T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c r="A512" s="21" t="s">
        <v>250</v>
      </c>
      <c r="B512" s="24">
        <f t="shared" ref="B512:P512" si="270">((1+$B$3)*(1+$B$4))-1</f>
        <v>5.0599999999999978E-2</v>
      </c>
      <c r="C512" s="1">
        <f t="shared" si="270"/>
        <v>5.0599999999999978E-2</v>
      </c>
      <c r="D512" s="1">
        <f t="shared" si="270"/>
        <v>5.0599999999999978E-2</v>
      </c>
      <c r="E512" s="1">
        <f t="shared" si="270"/>
        <v>5.0599999999999978E-2</v>
      </c>
      <c r="F512" s="1">
        <f t="shared" si="270"/>
        <v>5.0599999999999978E-2</v>
      </c>
      <c r="G512" s="1">
        <f t="shared" si="270"/>
        <v>5.0599999999999978E-2</v>
      </c>
      <c r="H512" s="1">
        <f t="shared" si="270"/>
        <v>5.0599999999999978E-2</v>
      </c>
      <c r="I512" s="1">
        <f t="shared" si="270"/>
        <v>5.0599999999999978E-2</v>
      </c>
      <c r="J512" s="1">
        <f t="shared" si="270"/>
        <v>5.0599999999999978E-2</v>
      </c>
      <c r="K512" s="1">
        <f t="shared" si="270"/>
        <v>5.0599999999999978E-2</v>
      </c>
      <c r="L512" s="1">
        <f t="shared" si="270"/>
        <v>5.0599999999999978E-2</v>
      </c>
      <c r="M512" s="1">
        <f t="shared" si="270"/>
        <v>5.0599999999999978E-2</v>
      </c>
      <c r="N512" s="1">
        <f t="shared" si="270"/>
        <v>5.0599999999999978E-2</v>
      </c>
      <c r="O512" s="1">
        <f t="shared" si="270"/>
        <v>5.0599999999999978E-2</v>
      </c>
      <c r="P512" s="1">
        <f t="shared" si="270"/>
        <v>5.0599999999999978E-2</v>
      </c>
      <c r="Q512" s="1"/>
      <c r="R512" s="1"/>
      <c r="S512" s="1"/>
      <c r="T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c r="A513" s="21" t="s">
        <v>254</v>
      </c>
      <c r="B513" s="24">
        <f t="shared" ref="B513:P513" si="271">B511*((1+B512)^B510)</f>
        <v>3.4350646224686523</v>
      </c>
      <c r="C513" s="1">
        <f t="shared" si="271"/>
        <v>3.4350646224686523</v>
      </c>
      <c r="D513" s="1">
        <f t="shared" si="271"/>
        <v>3.4350646224686523</v>
      </c>
      <c r="E513" s="1">
        <f t="shared" si="271"/>
        <v>3.4350646224686523</v>
      </c>
      <c r="F513" s="1">
        <f t="shared" si="271"/>
        <v>3.4350646224686523</v>
      </c>
      <c r="G513" s="1">
        <f t="shared" si="271"/>
        <v>3.4350646224686523</v>
      </c>
      <c r="H513" s="1">
        <f t="shared" si="271"/>
        <v>3.4350646224686523</v>
      </c>
      <c r="I513" s="1">
        <f t="shared" si="271"/>
        <v>3.4350646224686523</v>
      </c>
      <c r="J513" s="1">
        <f t="shared" si="271"/>
        <v>3.4350646224686523</v>
      </c>
      <c r="K513" s="1">
        <f t="shared" si="271"/>
        <v>3.4350646224686523</v>
      </c>
      <c r="L513" s="1">
        <f t="shared" si="271"/>
        <v>3.4350646224686523</v>
      </c>
      <c r="M513" s="1">
        <f t="shared" si="271"/>
        <v>3.4350646224686523</v>
      </c>
      <c r="N513" s="1">
        <f t="shared" si="271"/>
        <v>3.4350646224686523</v>
      </c>
      <c r="O513" s="1">
        <f t="shared" si="271"/>
        <v>3.4350646224686523</v>
      </c>
      <c r="P513" s="1">
        <f t="shared" si="271"/>
        <v>3.4350646224686523</v>
      </c>
      <c r="Q513" s="1"/>
      <c r="R513" s="1"/>
      <c r="S513" s="1"/>
      <c r="T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c r="A514" s="21" t="s">
        <v>258</v>
      </c>
      <c r="B514" s="24">
        <f t="shared" ref="B514:P514" si="272">B513</f>
        <v>3.4350646224686523</v>
      </c>
      <c r="C514" s="1">
        <f t="shared" si="272"/>
        <v>3.4350646224686523</v>
      </c>
      <c r="D514" s="1">
        <f t="shared" si="272"/>
        <v>3.4350646224686523</v>
      </c>
      <c r="E514" s="1">
        <f t="shared" si="272"/>
        <v>3.4350646224686523</v>
      </c>
      <c r="F514" s="1">
        <f t="shared" si="272"/>
        <v>3.4350646224686523</v>
      </c>
      <c r="G514" s="1">
        <f t="shared" si="272"/>
        <v>3.4350646224686523</v>
      </c>
      <c r="H514" s="1">
        <f t="shared" si="272"/>
        <v>3.4350646224686523</v>
      </c>
      <c r="I514" s="1">
        <f t="shared" si="272"/>
        <v>3.4350646224686523</v>
      </c>
      <c r="J514" s="1">
        <f t="shared" si="272"/>
        <v>3.4350646224686523</v>
      </c>
      <c r="K514" s="1">
        <f t="shared" si="272"/>
        <v>3.4350646224686523</v>
      </c>
      <c r="L514" s="1">
        <f t="shared" si="272"/>
        <v>3.4350646224686523</v>
      </c>
      <c r="M514" s="1">
        <f t="shared" si="272"/>
        <v>3.4350646224686523</v>
      </c>
      <c r="N514" s="1">
        <f t="shared" si="272"/>
        <v>3.4350646224686523</v>
      </c>
      <c r="O514" s="1">
        <f t="shared" si="272"/>
        <v>3.4350646224686523</v>
      </c>
      <c r="P514" s="1">
        <f t="shared" si="272"/>
        <v>3.4350646224686523</v>
      </c>
      <c r="Q514" s="1"/>
      <c r="R514" s="1"/>
      <c r="S514" s="1"/>
      <c r="T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c r="A515" s="21" t="s">
        <v>252</v>
      </c>
      <c r="B515" s="24">
        <f>1/(1-B507)</f>
        <v>1.6735294117647062</v>
      </c>
      <c r="C515" s="1">
        <f>(1+C509)/(1-C507)</f>
        <v>1.2931818181818182</v>
      </c>
      <c r="D515" s="1">
        <f>(1+D509)/(1-D507)</f>
        <v>1.3578409090909092</v>
      </c>
      <c r="E515" s="1">
        <f>(1+E509)/(1-E507)</f>
        <v>1.4225000000000001</v>
      </c>
      <c r="F515" s="1">
        <f>(1+F509)/(1-F507)</f>
        <v>1.5518181818181818</v>
      </c>
      <c r="G515" s="1">
        <f>1/(1-G507)</f>
        <v>1.9620689655172419</v>
      </c>
      <c r="H515" s="1">
        <f>(1+H509)/(1-H507)</f>
        <v>1.1612244897959183</v>
      </c>
      <c r="I515" s="1">
        <f>(1+I509)/(1-I507)</f>
        <v>1.2192857142857143</v>
      </c>
      <c r="J515" s="1">
        <f>(1+J509)/(1-J507)</f>
        <v>1.2773469387755103</v>
      </c>
      <c r="K515" s="1">
        <f>(1+K509)/(1-K507)</f>
        <v>1.3934693877551021</v>
      </c>
      <c r="L515" s="1">
        <f>1/(1-L507)</f>
        <v>1.9620689655172419</v>
      </c>
      <c r="M515" s="1">
        <f>(1+M509)/(1-M507)</f>
        <v>1.1612244897959183</v>
      </c>
      <c r="N515" s="1">
        <f>(1+N509)/(1-N507)</f>
        <v>1.2192857142857143</v>
      </c>
      <c r="O515" s="1">
        <f>(1+O509)/(1-O507)</f>
        <v>1.2773469387755103</v>
      </c>
      <c r="P515" s="1">
        <f>(1+P509)/(1-P507)</f>
        <v>1.3934693877551021</v>
      </c>
      <c r="Q515" s="1"/>
      <c r="R515" s="1"/>
      <c r="S515" s="1"/>
      <c r="T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c r="A516" s="21" t="s">
        <v>11</v>
      </c>
      <c r="B516" s="24">
        <f t="shared" ref="B516:P516" si="273">((1+$B$3)*(1+$B$4))-1</f>
        <v>5.0599999999999978E-2</v>
      </c>
      <c r="C516" s="1">
        <f t="shared" si="273"/>
        <v>5.0599999999999978E-2</v>
      </c>
      <c r="D516" s="1">
        <f t="shared" si="273"/>
        <v>5.0599999999999978E-2</v>
      </c>
      <c r="E516" s="1">
        <f t="shared" si="273"/>
        <v>5.0599999999999978E-2</v>
      </c>
      <c r="F516" s="1">
        <f t="shared" si="273"/>
        <v>5.0599999999999978E-2</v>
      </c>
      <c r="G516" s="1">
        <f t="shared" si="273"/>
        <v>5.0599999999999978E-2</v>
      </c>
      <c r="H516" s="1">
        <f t="shared" si="273"/>
        <v>5.0599999999999978E-2</v>
      </c>
      <c r="I516" s="1">
        <f t="shared" si="273"/>
        <v>5.0599999999999978E-2</v>
      </c>
      <c r="J516" s="1">
        <f t="shared" si="273"/>
        <v>5.0599999999999978E-2</v>
      </c>
      <c r="K516" s="1">
        <f t="shared" si="273"/>
        <v>5.0599999999999978E-2</v>
      </c>
      <c r="L516" s="1">
        <f t="shared" si="273"/>
        <v>5.0599999999999978E-2</v>
      </c>
      <c r="M516" s="1">
        <f t="shared" si="273"/>
        <v>5.0599999999999978E-2</v>
      </c>
      <c r="N516" s="1">
        <f t="shared" si="273"/>
        <v>5.0599999999999978E-2</v>
      </c>
      <c r="O516" s="1">
        <f t="shared" si="273"/>
        <v>5.0599999999999978E-2</v>
      </c>
      <c r="P516" s="1">
        <f t="shared" si="273"/>
        <v>5.0599999999999978E-2</v>
      </c>
      <c r="Q516" s="1"/>
      <c r="R516" s="1"/>
      <c r="S516" s="1"/>
      <c r="T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c r="A517" s="21" t="s">
        <v>255</v>
      </c>
      <c r="B517" s="24">
        <f t="shared" ref="B517:P517" si="274">B515*((1+B516)^(B510))</f>
        <v>5.7486816770137157</v>
      </c>
      <c r="C517" s="1">
        <f t="shared" si="274"/>
        <v>4.4421631140560525</v>
      </c>
      <c r="D517" s="1">
        <f t="shared" si="274"/>
        <v>4.6642712697588555</v>
      </c>
      <c r="E517" s="1">
        <f t="shared" si="274"/>
        <v>4.8863794254616586</v>
      </c>
      <c r="F517" s="1">
        <f t="shared" si="274"/>
        <v>5.330595736867263</v>
      </c>
      <c r="G517" s="1">
        <f t="shared" si="274"/>
        <v>6.7398336902919436</v>
      </c>
      <c r="H517" s="1">
        <f t="shared" si="274"/>
        <v>3.9888811636421693</v>
      </c>
      <c r="I517" s="1">
        <f t="shared" si="274"/>
        <v>4.1883252218242779</v>
      </c>
      <c r="J517" s="1">
        <f t="shared" si="274"/>
        <v>4.3877692800063874</v>
      </c>
      <c r="K517" s="1">
        <f t="shared" si="274"/>
        <v>4.7866573963706038</v>
      </c>
      <c r="L517" s="1">
        <f t="shared" si="274"/>
        <v>6.7398336902919436</v>
      </c>
      <c r="M517" s="1">
        <f t="shared" si="274"/>
        <v>3.9888811636421693</v>
      </c>
      <c r="N517" s="1">
        <f t="shared" si="274"/>
        <v>4.1883252218242779</v>
      </c>
      <c r="O517" s="1">
        <f t="shared" si="274"/>
        <v>4.3877692800063874</v>
      </c>
      <c r="P517" s="1">
        <f t="shared" si="274"/>
        <v>4.7866573963706038</v>
      </c>
      <c r="Q517" s="1"/>
      <c r="R517" s="1"/>
      <c r="S517" s="1"/>
      <c r="T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c r="A518" s="21" t="s">
        <v>259</v>
      </c>
      <c r="B518" s="24">
        <f>B517*(1-B508*(1-$B$12))</f>
        <v>4.8863794254616586</v>
      </c>
      <c r="C518" s="1">
        <f>C517</f>
        <v>4.4421631140560525</v>
      </c>
      <c r="D518" s="1">
        <f>D517</f>
        <v>4.6642712697588555</v>
      </c>
      <c r="E518" s="1">
        <f>E517</f>
        <v>4.8863794254616586</v>
      </c>
      <c r="F518" s="1">
        <f>F517</f>
        <v>5.330595736867263</v>
      </c>
      <c r="G518" s="1">
        <f>G517*(1-G508*(1-$B$12))</f>
        <v>4.71788358320436</v>
      </c>
      <c r="H518" s="1">
        <f>H517</f>
        <v>3.9888811636421693</v>
      </c>
      <c r="I518" s="1">
        <f>I517</f>
        <v>4.1883252218242779</v>
      </c>
      <c r="J518" s="1">
        <f>J517</f>
        <v>4.3877692800063874</v>
      </c>
      <c r="K518" s="1">
        <f>K517</f>
        <v>4.7866573963706038</v>
      </c>
      <c r="L518" s="1">
        <f>L517*(1-L508*(1-$B$12))</f>
        <v>5.7288586367481518</v>
      </c>
      <c r="M518" s="1">
        <f>M517</f>
        <v>3.9888811636421693</v>
      </c>
      <c r="N518" s="1">
        <f>N517</f>
        <v>4.1883252218242779</v>
      </c>
      <c r="O518" s="1">
        <f>O517</f>
        <v>4.3877692800063874</v>
      </c>
      <c r="P518" s="1">
        <f>P517</f>
        <v>4.7866573963706038</v>
      </c>
      <c r="Q518" s="1"/>
      <c r="R518" s="1"/>
      <c r="S518" s="1"/>
      <c r="T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c r="A519" s="21" t="s">
        <v>256</v>
      </c>
      <c r="B519" s="24">
        <f t="shared" ref="B519:P519" si="275">B518/((1+$B$4)^B510)</f>
        <v>2.9783991049331182</v>
      </c>
      <c r="C519" s="1">
        <f t="shared" si="275"/>
        <v>2.707635549939198</v>
      </c>
      <c r="D519" s="1">
        <f t="shared" si="275"/>
        <v>2.8430173274361579</v>
      </c>
      <c r="E519" s="1">
        <f t="shared" si="275"/>
        <v>2.9783991049331182</v>
      </c>
      <c r="F519" s="1">
        <f t="shared" si="275"/>
        <v>3.2491626599270376</v>
      </c>
      <c r="G519" s="1">
        <f t="shared" si="275"/>
        <v>2.8756956875216311</v>
      </c>
      <c r="H519" s="1">
        <f t="shared" si="275"/>
        <v>2.4313462081086672</v>
      </c>
      <c r="I519" s="1">
        <f t="shared" si="275"/>
        <v>2.5529135185141008</v>
      </c>
      <c r="J519" s="1">
        <f t="shared" si="275"/>
        <v>2.6744808289195348</v>
      </c>
      <c r="K519" s="1">
        <f t="shared" si="275"/>
        <v>2.917615449730401</v>
      </c>
      <c r="L519" s="1">
        <f t="shared" si="275"/>
        <v>3.4919161919905526</v>
      </c>
      <c r="M519" s="1">
        <f t="shared" si="275"/>
        <v>2.4313462081086672</v>
      </c>
      <c r="N519" s="1">
        <f t="shared" si="275"/>
        <v>2.5529135185141008</v>
      </c>
      <c r="O519" s="1">
        <f t="shared" si="275"/>
        <v>2.6744808289195348</v>
      </c>
      <c r="P519" s="1">
        <f t="shared" si="275"/>
        <v>2.917615449730401</v>
      </c>
      <c r="Q519" s="1"/>
      <c r="R519" s="1"/>
      <c r="S519" s="1"/>
      <c r="T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c r="A520" s="21" t="s">
        <v>12</v>
      </c>
      <c r="B520" s="24">
        <f t="shared" ref="B520:P520" si="276">B519^(1/B510)-1</f>
        <v>4.462235541274584E-2</v>
      </c>
      <c r="C520" s="1">
        <f t="shared" si="276"/>
        <v>4.0647411498715647E-2</v>
      </c>
      <c r="D520" s="1">
        <f t="shared" si="276"/>
        <v>4.268032890293183E-2</v>
      </c>
      <c r="E520" s="1">
        <f t="shared" si="276"/>
        <v>4.462235541274584E-2</v>
      </c>
      <c r="F520" s="1">
        <f t="shared" si="276"/>
        <v>4.8264450994360608E-2</v>
      </c>
      <c r="G520" s="1">
        <f t="shared" si="276"/>
        <v>4.3157096924174798E-2</v>
      </c>
      <c r="H520" s="1">
        <f t="shared" si="276"/>
        <v>3.6176818977168956E-2</v>
      </c>
      <c r="I520" s="1">
        <f t="shared" si="276"/>
        <v>3.8201003024395996E-2</v>
      </c>
      <c r="J520" s="1">
        <f t="shared" si="276"/>
        <v>4.0134686641991824E-2</v>
      </c>
      <c r="K520" s="1">
        <f t="shared" si="276"/>
        <v>4.3761135881636992E-2</v>
      </c>
      <c r="L520" s="1">
        <f t="shared" si="276"/>
        <v>5.1290046241810217E-2</v>
      </c>
      <c r="M520" s="1">
        <f t="shared" si="276"/>
        <v>3.6176818977168956E-2</v>
      </c>
      <c r="N520" s="1">
        <f t="shared" si="276"/>
        <v>3.8201003024395996E-2</v>
      </c>
      <c r="O520" s="1">
        <f t="shared" si="276"/>
        <v>4.0134686641991824E-2</v>
      </c>
      <c r="P520" s="1">
        <f t="shared" si="276"/>
        <v>4.3761135881636992E-2</v>
      </c>
      <c r="Q520" s="1"/>
      <c r="R520" s="1"/>
      <c r="S520" s="1"/>
      <c r="T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c r="A521" s="21" t="s">
        <v>5</v>
      </c>
      <c r="B521" s="24">
        <f t="shared" ref="B521:P521" si="277">$B$3-B520</f>
        <v>-1.4622355412745841E-2</v>
      </c>
      <c r="C521" s="1">
        <f t="shared" si="277"/>
        <v>-1.0647411498715648E-2</v>
      </c>
      <c r="D521" s="1">
        <f t="shared" si="277"/>
        <v>-1.2680328902931831E-2</v>
      </c>
      <c r="E521" s="1">
        <f t="shared" si="277"/>
        <v>-1.4622355412745841E-2</v>
      </c>
      <c r="F521" s="1">
        <f t="shared" si="277"/>
        <v>-1.8264450994360609E-2</v>
      </c>
      <c r="G521" s="1">
        <f t="shared" si="277"/>
        <v>-1.3157096924174799E-2</v>
      </c>
      <c r="H521" s="1">
        <f t="shared" si="277"/>
        <v>-6.1768189771689574E-3</v>
      </c>
      <c r="I521" s="1">
        <f t="shared" si="277"/>
        <v>-8.2010030243959975E-3</v>
      </c>
      <c r="J521" s="1">
        <f t="shared" si="277"/>
        <v>-1.0134686641991825E-2</v>
      </c>
      <c r="K521" s="1">
        <f t="shared" si="277"/>
        <v>-1.3761135881636993E-2</v>
      </c>
      <c r="L521" s="1">
        <f t="shared" si="277"/>
        <v>-2.1290046241810218E-2</v>
      </c>
      <c r="M521" s="1">
        <f t="shared" si="277"/>
        <v>-6.1768189771689574E-3</v>
      </c>
      <c r="N521" s="1">
        <f t="shared" si="277"/>
        <v>-8.2010030243959975E-3</v>
      </c>
      <c r="O521" s="1">
        <f t="shared" si="277"/>
        <v>-1.0134686641991825E-2</v>
      </c>
      <c r="P521" s="1">
        <f t="shared" si="277"/>
        <v>-1.3761135881636993E-2</v>
      </c>
      <c r="Q521" s="1"/>
      <c r="R521" s="1"/>
      <c r="S521" s="1"/>
      <c r="T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s="17" customFormat="1">
      <c r="A522" s="25" t="s">
        <v>6</v>
      </c>
      <c r="B522" s="26">
        <f t="shared" ref="B522:P522" si="278">B521/$B$3</f>
        <v>-0.48741184709152807</v>
      </c>
      <c r="C522" s="16">
        <f t="shared" si="278"/>
        <v>-0.35491371662385496</v>
      </c>
      <c r="D522" s="16">
        <f t="shared" si="278"/>
        <v>-0.42267763009772774</v>
      </c>
      <c r="E522" s="16">
        <f t="shared" si="278"/>
        <v>-0.48741184709152807</v>
      </c>
      <c r="F522" s="16">
        <f t="shared" si="278"/>
        <v>-0.60881503314535368</v>
      </c>
      <c r="G522" s="16">
        <f t="shared" si="278"/>
        <v>-0.43856989747249331</v>
      </c>
      <c r="H522" s="16">
        <f t="shared" si="278"/>
        <v>-0.20589396590563191</v>
      </c>
      <c r="I522" s="16">
        <f t="shared" si="278"/>
        <v>-0.2733667674798666</v>
      </c>
      <c r="J522" s="16">
        <f t="shared" si="278"/>
        <v>-0.33782288806639416</v>
      </c>
      <c r="K522" s="16">
        <f t="shared" si="278"/>
        <v>-0.4587045293878998</v>
      </c>
      <c r="L522" s="16">
        <f t="shared" si="278"/>
        <v>-0.70966820806034059</v>
      </c>
      <c r="M522" s="16">
        <f t="shared" si="278"/>
        <v>-0.20589396590563191</v>
      </c>
      <c r="N522" s="16">
        <f t="shared" si="278"/>
        <v>-0.2733667674798666</v>
      </c>
      <c r="O522" s="16">
        <f t="shared" si="278"/>
        <v>-0.33782288806639416</v>
      </c>
      <c r="P522" s="16">
        <f t="shared" si="278"/>
        <v>-0.4587045293878998</v>
      </c>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row>
    <row r="523" spans="1:50" s="17" customFormat="1">
      <c r="A523" s="25" t="s">
        <v>13</v>
      </c>
      <c r="B523" s="27">
        <f>B514/B518*100</f>
        <v>70.298769771528995</v>
      </c>
      <c r="C523" s="18">
        <f t="shared" ref="C523:P523" si="279">C514/C518*100</f>
        <v>77.328646748681905</v>
      </c>
      <c r="D523" s="18">
        <f t="shared" si="279"/>
        <v>73.646330236839901</v>
      </c>
      <c r="E523" s="18">
        <f t="shared" si="279"/>
        <v>70.298769771528995</v>
      </c>
      <c r="F523" s="18">
        <f t="shared" si="279"/>
        <v>64.440538957234921</v>
      </c>
      <c r="G523" s="18">
        <f t="shared" si="279"/>
        <v>72.809440120512164</v>
      </c>
      <c r="H523" s="18">
        <f t="shared" si="279"/>
        <v>86.115992970123031</v>
      </c>
      <c r="I523" s="18">
        <f t="shared" si="279"/>
        <v>82.015231400117173</v>
      </c>
      <c r="J523" s="18">
        <f t="shared" si="279"/>
        <v>78.287266336475454</v>
      </c>
      <c r="K523" s="18">
        <f t="shared" si="279"/>
        <v>71.763327475102514</v>
      </c>
      <c r="L523" s="18">
        <f t="shared" si="279"/>
        <v>59.96071539336296</v>
      </c>
      <c r="M523" s="18">
        <f t="shared" si="279"/>
        <v>86.115992970123031</v>
      </c>
      <c r="N523" s="18">
        <f t="shared" si="279"/>
        <v>82.015231400117173</v>
      </c>
      <c r="O523" s="18">
        <f t="shared" si="279"/>
        <v>78.287266336475454</v>
      </c>
      <c r="P523" s="18">
        <f t="shared" si="279"/>
        <v>71.763327475102514</v>
      </c>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row>
  </sheetData>
  <pageMargins left="0.70866141732283472" right="0.70866141732283472" top="0.74803149606299213" bottom="0.74803149606299213" header="0.31496062992125984" footer="0.31496062992125984"/>
  <pageSetup paperSize="9" scale="44" fitToWidth="2" fitToHeight="10" orientation="landscape" r:id="rId1"/>
  <headerFooter>
    <oddHeader>&amp;A</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W269"/>
  <sheetViews>
    <sheetView workbookViewId="0"/>
  </sheetViews>
  <sheetFormatPr defaultRowHeight="15"/>
  <cols>
    <col min="1" max="1" width="73.28515625" style="7" customWidth="1"/>
    <col min="5" max="5" width="14" customWidth="1"/>
    <col min="6" max="6" width="14.7109375" bestFit="1" customWidth="1"/>
    <col min="8" max="8" width="9.7109375" bestFit="1" customWidth="1"/>
    <col min="9" max="10" width="9.7109375" customWidth="1"/>
    <col min="14" max="14" width="14" bestFit="1" customWidth="1"/>
    <col min="15" max="15" width="14.7109375" bestFit="1" customWidth="1"/>
    <col min="17" max="17" width="9.7109375" bestFit="1" customWidth="1"/>
  </cols>
  <sheetData>
    <row r="1" spans="1:2" s="19" customFormat="1">
      <c r="A1" s="19" t="s">
        <v>277</v>
      </c>
    </row>
    <row r="2" spans="1:2">
      <c r="A2" s="7" t="s">
        <v>70</v>
      </c>
      <c r="B2" t="str">
        <f>SelectedSystemName</f>
        <v>2015-16</v>
      </c>
    </row>
    <row r="3" spans="1:2">
      <c r="A3" s="7" t="s">
        <v>2</v>
      </c>
      <c r="B3" s="14">
        <f>INDEX(SystemParamValues,MATCH("RealReturn",ParamNames,0),MATCH($B$2,SystemNames,0))</f>
        <v>0.03</v>
      </c>
    </row>
    <row r="4" spans="1:2">
      <c r="A4" s="7" t="s">
        <v>0</v>
      </c>
      <c r="B4" s="14">
        <f>INDEX(SystemParamValues,MATCH("Inflation",ParamNames,0),MATCH($B$2,SystemNames,0))</f>
        <v>0.02</v>
      </c>
    </row>
    <row r="5" spans="1:2">
      <c r="A5" s="7" t="s">
        <v>25</v>
      </c>
      <c r="B5" s="14">
        <f>B4</f>
        <v>0.02</v>
      </c>
    </row>
    <row r="6" spans="1:2">
      <c r="A6" s="7" t="s">
        <v>27</v>
      </c>
      <c r="B6" s="14">
        <f>(1+B3)*(1+B4)-1-B4</f>
        <v>3.0599999999999978E-2</v>
      </c>
    </row>
    <row r="7" spans="1:2">
      <c r="A7" s="7" t="s">
        <v>19</v>
      </c>
      <c r="B7" s="14">
        <f>INDEX(SystemParamValues,MATCH("BasicRate",ParamNames,0),MATCH($B$2,SystemNames,0))</f>
        <v>0.2</v>
      </c>
    </row>
    <row r="8" spans="1:2">
      <c r="A8" s="7" t="s">
        <v>20</v>
      </c>
      <c r="B8" s="14">
        <f>INDEX(SystemParamValues,MATCH("CGTBasicRate",ParamNames,0),MATCH($B$2,SystemNames,0))</f>
        <v>0.18</v>
      </c>
    </row>
    <row r="9" spans="1:2">
      <c r="A9" s="7" t="s">
        <v>3</v>
      </c>
      <c r="B9" s="14">
        <f>INDEX(SystemParamValues,MATCH("Horizon",ParamNames,0),MATCH($B$2,SystemNames,0))</f>
        <v>1</v>
      </c>
    </row>
    <row r="11" spans="1:2">
      <c r="A11" s="2" t="s">
        <v>276</v>
      </c>
    </row>
    <row r="12" spans="1:2">
      <c r="A12" s="7" t="s">
        <v>251</v>
      </c>
      <c r="B12" s="1">
        <f>1</f>
        <v>1</v>
      </c>
    </row>
    <row r="13" spans="1:2">
      <c r="A13" s="7" t="s">
        <v>250</v>
      </c>
      <c r="B13" s="1">
        <f>(1+$B$3)*(1+$B$4)-1</f>
        <v>5.0599999999999978E-2</v>
      </c>
    </row>
    <row r="14" spans="1:2">
      <c r="A14" s="7" t="s">
        <v>254</v>
      </c>
      <c r="B14" s="1">
        <f>B12*((1+B13)^$B$9)</f>
        <v>1.0506</v>
      </c>
    </row>
    <row r="15" spans="1:2">
      <c r="A15" s="7" t="s">
        <v>258</v>
      </c>
      <c r="B15" s="1">
        <f>B14</f>
        <v>1.0506</v>
      </c>
    </row>
    <row r="16" spans="1:2">
      <c r="A16" s="7" t="s">
        <v>253</v>
      </c>
      <c r="B16" s="1">
        <f>1</f>
        <v>1</v>
      </c>
    </row>
    <row r="17" spans="1:49">
      <c r="A17" s="7" t="s">
        <v>26</v>
      </c>
      <c r="B17" s="1">
        <f>$B$5+$B$6*(1-$B$7)</f>
        <v>4.4479999999999985E-2</v>
      </c>
    </row>
    <row r="18" spans="1:49">
      <c r="A18" s="7" t="s">
        <v>22</v>
      </c>
      <c r="B18">
        <f>B16*((1+B17)^$B$9)</f>
        <v>1.0444800000000001</v>
      </c>
    </row>
    <row r="19" spans="1:49">
      <c r="A19" s="7" t="s">
        <v>23</v>
      </c>
      <c r="B19">
        <f>B16*$B$5*(1-(1+B17)^$B$9)/(1-(1+B17))</f>
        <v>0.02</v>
      </c>
      <c r="C19" t="s">
        <v>30</v>
      </c>
    </row>
    <row r="20" spans="1:49">
      <c r="A20" s="7" t="s">
        <v>21</v>
      </c>
      <c r="B20">
        <f>B18-B19*$B$8</f>
        <v>1.04088</v>
      </c>
    </row>
    <row r="21" spans="1:49">
      <c r="A21" s="7" t="s">
        <v>24</v>
      </c>
      <c r="B21">
        <f>B20/((1+$B$4)^$B$9)</f>
        <v>1.020470588235294</v>
      </c>
    </row>
    <row r="22" spans="1:49">
      <c r="A22" s="7" t="s">
        <v>12</v>
      </c>
      <c r="B22">
        <f>B21^(1/$B$9)-1</f>
        <v>2.0470588235294018E-2</v>
      </c>
    </row>
    <row r="23" spans="1:49">
      <c r="A23" s="7" t="s">
        <v>5</v>
      </c>
      <c r="B23">
        <f>$B$3-B22</f>
        <v>9.5294117647059806E-3</v>
      </c>
    </row>
    <row r="24" spans="1:49" s="17" customFormat="1">
      <c r="A24" s="17" t="s">
        <v>6</v>
      </c>
      <c r="B24" s="16">
        <f>B23/$B$3</f>
        <v>0.31764705882353272</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1:49" s="17" customFormat="1">
      <c r="A25" s="17" t="s">
        <v>13</v>
      </c>
      <c r="B25" s="18">
        <f>B15/B20*100</f>
        <v>100.93382522480978</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row>
    <row r="27" spans="1:49">
      <c r="A27" s="2" t="s">
        <v>279</v>
      </c>
    </row>
    <row r="28" spans="1:49">
      <c r="A28" s="7" t="s">
        <v>3</v>
      </c>
      <c r="B28" s="13">
        <v>1</v>
      </c>
      <c r="C28" s="13">
        <v>10</v>
      </c>
      <c r="D28" s="13">
        <v>25</v>
      </c>
    </row>
    <row r="29" spans="1:49">
      <c r="A29" s="7" t="s">
        <v>251</v>
      </c>
      <c r="B29" s="1">
        <f>1</f>
        <v>1</v>
      </c>
      <c r="C29" s="1">
        <f>1</f>
        <v>1</v>
      </c>
      <c r="D29" s="1">
        <f>1</f>
        <v>1</v>
      </c>
    </row>
    <row r="30" spans="1:49">
      <c r="A30" s="7" t="s">
        <v>250</v>
      </c>
      <c r="B30" s="1">
        <f>(1+$B$3)*(1+$B$4)-1</f>
        <v>5.0599999999999978E-2</v>
      </c>
      <c r="C30" s="1">
        <f>(1+$B$3)*(1+$B$4)-1</f>
        <v>5.0599999999999978E-2</v>
      </c>
      <c r="D30" s="1">
        <f>(1+$B$3)*(1+$B$4)-1</f>
        <v>5.0599999999999978E-2</v>
      </c>
    </row>
    <row r="31" spans="1:49">
      <c r="A31" s="7" t="s">
        <v>254</v>
      </c>
      <c r="B31" s="1">
        <f>B29*((1+B30)^B28)</f>
        <v>1.0506</v>
      </c>
      <c r="C31" s="1">
        <f>C29*((1+C30)^C28)</f>
        <v>1.6382265673600411</v>
      </c>
      <c r="D31" s="1">
        <f>D29*((1+D30)^D28)</f>
        <v>3.4350646224686523</v>
      </c>
    </row>
    <row r="32" spans="1:49">
      <c r="A32" s="7" t="s">
        <v>258</v>
      </c>
      <c r="B32" s="1">
        <f>B31</f>
        <v>1.0506</v>
      </c>
      <c r="C32" s="1">
        <f>C31</f>
        <v>1.6382265673600411</v>
      </c>
      <c r="D32" s="1">
        <f>D31</f>
        <v>3.4350646224686523</v>
      </c>
    </row>
    <row r="33" spans="1:49">
      <c r="A33" s="7" t="s">
        <v>253</v>
      </c>
      <c r="B33" s="1">
        <f>1</f>
        <v>1</v>
      </c>
      <c r="C33" s="1">
        <f>1</f>
        <v>1</v>
      </c>
      <c r="D33" s="1">
        <f>1</f>
        <v>1</v>
      </c>
    </row>
    <row r="34" spans="1:49">
      <c r="A34" s="7" t="s">
        <v>26</v>
      </c>
      <c r="B34" s="1">
        <f>$B$5+$B$6*(1-$B$7)</f>
        <v>4.4479999999999985E-2</v>
      </c>
      <c r="C34" s="1">
        <f>$B$5+$B$6*(1-$B$7)</f>
        <v>4.4479999999999985E-2</v>
      </c>
      <c r="D34" s="1">
        <f>$B$5+$B$6*(1-$B$7)</f>
        <v>4.4479999999999985E-2</v>
      </c>
    </row>
    <row r="35" spans="1:49">
      <c r="A35" s="7" t="s">
        <v>22</v>
      </c>
      <c r="B35">
        <f>B33*((1+B34)^B28)</f>
        <v>1.0444800000000001</v>
      </c>
      <c r="C35">
        <f>C33*((1+C34)^C28)</f>
        <v>1.5452590081812183</v>
      </c>
      <c r="D35">
        <f>D33*((1+D34)^D28)</f>
        <v>2.9682686830365084</v>
      </c>
    </row>
    <row r="36" spans="1:49">
      <c r="A36" s="7" t="s">
        <v>23</v>
      </c>
      <c r="B36">
        <f>B33*$B$5*(1-(1+B34)^B28)/(1-(1+B34))</f>
        <v>0.02</v>
      </c>
      <c r="C36">
        <f>C33*$B$5*(1-(1+C34)^C28)/(1-(1+C34))</f>
        <v>0.2451704173476697</v>
      </c>
      <c r="D36">
        <f>D33*$B$5*(1-(1+D34)^D28)/(1-(1+D34))</f>
        <v>0.88501289704878827</v>
      </c>
    </row>
    <row r="37" spans="1:49">
      <c r="A37" s="7" t="s">
        <v>21</v>
      </c>
      <c r="B37">
        <f>B35-B36*$B$8</f>
        <v>1.04088</v>
      </c>
      <c r="C37">
        <f>C35-C36*$B$8</f>
        <v>1.5011283330586378</v>
      </c>
      <c r="D37">
        <f>D35-D36*$B$8</f>
        <v>2.8089663615677267</v>
      </c>
    </row>
    <row r="38" spans="1:49">
      <c r="A38" s="7" t="s">
        <v>24</v>
      </c>
      <c r="B38">
        <f>B37/((1+$B$4)^B28)</f>
        <v>1.020470588235294</v>
      </c>
      <c r="C38">
        <f>C37/((1+$B$4)^C28)</f>
        <v>1.2314480759190793</v>
      </c>
      <c r="D38">
        <f>D37/((1+$B$4)^D28)</f>
        <v>1.7121517116510299</v>
      </c>
    </row>
    <row r="39" spans="1:49">
      <c r="A39" s="7" t="s">
        <v>12</v>
      </c>
      <c r="B39">
        <f>B38^(1/B28)-1</f>
        <v>2.0470588235294018E-2</v>
      </c>
      <c r="C39">
        <f>C38^(1/C28)-1</f>
        <v>2.1037306243270049E-2</v>
      </c>
      <c r="D39">
        <f>D38^(1/D28)-1</f>
        <v>2.1743044107259024E-2</v>
      </c>
    </row>
    <row r="40" spans="1:49">
      <c r="A40" s="7" t="s">
        <v>5</v>
      </c>
      <c r="B40">
        <f>$B$3-B39</f>
        <v>9.5294117647059806E-3</v>
      </c>
      <c r="C40">
        <f>$B$3-C39</f>
        <v>8.9626937567299503E-3</v>
      </c>
      <c r="D40">
        <f>$B$3-D39</f>
        <v>8.2569558927409747E-3</v>
      </c>
    </row>
    <row r="41" spans="1:49" s="17" customFormat="1">
      <c r="A41" s="17" t="s">
        <v>6</v>
      </c>
      <c r="B41" s="16">
        <f>B40/$B$3</f>
        <v>0.31764705882353272</v>
      </c>
      <c r="C41" s="16">
        <f>C40/$B$3</f>
        <v>0.29875645855766503</v>
      </c>
      <c r="D41" s="16">
        <f>D40/$B$3</f>
        <v>0.27523186309136582</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row>
    <row r="42" spans="1:49" s="17" customFormat="1">
      <c r="A42" s="17" t="s">
        <v>13</v>
      </c>
      <c r="B42" s="18">
        <f>B32/B37*100</f>
        <v>100.93382522480978</v>
      </c>
      <c r="C42" s="18">
        <f>C32/C37*100</f>
        <v>109.13301223367475</v>
      </c>
      <c r="D42" s="18">
        <f>D32/D37*100</f>
        <v>122.28927585133098</v>
      </c>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row>
    <row r="44" spans="1:49">
      <c r="A44" s="2" t="s">
        <v>278</v>
      </c>
    </row>
    <row r="45" spans="1:49">
      <c r="A45" s="7" t="s">
        <v>301</v>
      </c>
    </row>
    <row r="46" spans="1:49">
      <c r="A46" s="7" t="s">
        <v>0</v>
      </c>
      <c r="B46" s="13">
        <v>0</v>
      </c>
      <c r="C46" s="13">
        <v>0.02</v>
      </c>
      <c r="D46" s="13">
        <v>0.04</v>
      </c>
    </row>
    <row r="47" spans="1:49">
      <c r="A47" s="7" t="s">
        <v>25</v>
      </c>
      <c r="B47" s="13">
        <f>B46</f>
        <v>0</v>
      </c>
      <c r="C47" s="13">
        <f>C46</f>
        <v>0.02</v>
      </c>
      <c r="D47" s="13">
        <f>D46</f>
        <v>0.04</v>
      </c>
    </row>
    <row r="48" spans="1:49">
      <c r="A48" s="7" t="s">
        <v>27</v>
      </c>
      <c r="B48" s="13">
        <f>(1+$B$3)*(1+B46)-1-B46</f>
        <v>3.0000000000000027E-2</v>
      </c>
      <c r="C48" s="13">
        <f>(1+$B$3)*(1+C46)-1-C46</f>
        <v>3.0599999999999978E-2</v>
      </c>
      <c r="D48" s="13">
        <f>(1+$B$3)*(1+D46)-1-D46</f>
        <v>3.1200000000000151E-2</v>
      </c>
    </row>
    <row r="49" spans="1:49">
      <c r="A49" s="7" t="s">
        <v>251</v>
      </c>
      <c r="B49" s="1">
        <f>1</f>
        <v>1</v>
      </c>
      <c r="C49" s="1">
        <f>1</f>
        <v>1</v>
      </c>
      <c r="D49" s="1">
        <f>1</f>
        <v>1</v>
      </c>
    </row>
    <row r="50" spans="1:49">
      <c r="A50" s="7" t="s">
        <v>250</v>
      </c>
      <c r="B50" s="1">
        <f>(1+$B$3)*(1+B46)-1</f>
        <v>3.0000000000000027E-2</v>
      </c>
      <c r="C50" s="1">
        <f>(1+$B$3)*(1+C46)-1</f>
        <v>5.0599999999999978E-2</v>
      </c>
      <c r="D50" s="1">
        <f>(1+$B$3)*(1+D46)-1</f>
        <v>7.1200000000000152E-2</v>
      </c>
    </row>
    <row r="51" spans="1:49">
      <c r="A51" s="7" t="s">
        <v>254</v>
      </c>
      <c r="B51" s="1">
        <f>B49*((1+B50)^$B$9)</f>
        <v>1.03</v>
      </c>
      <c r="C51" s="1">
        <f>C49*((1+C50)^$B$9)</f>
        <v>1.0506</v>
      </c>
      <c r="D51" s="1">
        <f>D49*((1+D50)^$B$9)</f>
        <v>1.0712000000000002</v>
      </c>
    </row>
    <row r="52" spans="1:49">
      <c r="A52" s="7" t="s">
        <v>258</v>
      </c>
      <c r="B52" s="1">
        <f>B51</f>
        <v>1.03</v>
      </c>
      <c r="C52" s="1">
        <f>C51</f>
        <v>1.0506</v>
      </c>
      <c r="D52" s="1">
        <f>D51</f>
        <v>1.0712000000000002</v>
      </c>
    </row>
    <row r="53" spans="1:49">
      <c r="A53" s="7" t="s">
        <v>253</v>
      </c>
      <c r="B53" s="1">
        <f>1</f>
        <v>1</v>
      </c>
      <c r="C53" s="1">
        <f>1</f>
        <v>1</v>
      </c>
      <c r="D53" s="1">
        <f>1</f>
        <v>1</v>
      </c>
    </row>
    <row r="54" spans="1:49">
      <c r="A54" s="7" t="s">
        <v>26</v>
      </c>
      <c r="B54" s="1">
        <f>B47+B48*(1-$B$7)</f>
        <v>2.4000000000000021E-2</v>
      </c>
      <c r="C54" s="1">
        <f>C47+C48*(1-$B$7)</f>
        <v>4.4479999999999985E-2</v>
      </c>
      <c r="D54" s="1">
        <f>D47+D48*(1-$B$7)</f>
        <v>6.4960000000000129E-2</v>
      </c>
    </row>
    <row r="55" spans="1:49">
      <c r="A55" s="7" t="s">
        <v>22</v>
      </c>
      <c r="B55">
        <f>B53*((1+B54)^$B$9)</f>
        <v>1.024</v>
      </c>
      <c r="C55">
        <f>C53*((1+C54)^$B$9)</f>
        <v>1.0444800000000001</v>
      </c>
      <c r="D55">
        <f>D53*((1+D54)^$B$9)</f>
        <v>1.0649600000000001</v>
      </c>
    </row>
    <row r="56" spans="1:49">
      <c r="A56" s="7" t="s">
        <v>23</v>
      </c>
      <c r="B56">
        <f>B53*B47*(1-(1+B54)^$B$9)/(1-(1+B54))</f>
        <v>0</v>
      </c>
      <c r="C56">
        <f>C53*C47*(1-(1+C54)^$B$9)/(1-(1+C54))</f>
        <v>0.02</v>
      </c>
      <c r="D56">
        <f>D53*D47*(1-(1+D54)^$B$9)/(1-(1+D54))</f>
        <v>0.04</v>
      </c>
    </row>
    <row r="57" spans="1:49">
      <c r="A57" s="7" t="s">
        <v>21</v>
      </c>
      <c r="B57">
        <f>B55-B56*$B$8</f>
        <v>1.024</v>
      </c>
      <c r="C57">
        <f>C55-C56*$B$8</f>
        <v>1.04088</v>
      </c>
      <c r="D57">
        <f>D55-D56*$B$8</f>
        <v>1.05776</v>
      </c>
    </row>
    <row r="58" spans="1:49">
      <c r="A58" s="7" t="s">
        <v>24</v>
      </c>
      <c r="B58">
        <f>B57/((1+B46)^$B$9)</f>
        <v>1.024</v>
      </c>
      <c r="C58">
        <f>C57/((1+C46)^$B$9)</f>
        <v>1.020470588235294</v>
      </c>
      <c r="D58">
        <f>D57/((1+D46)^$B$9)</f>
        <v>1.017076923076923</v>
      </c>
    </row>
    <row r="59" spans="1:49">
      <c r="A59" s="7" t="s">
        <v>12</v>
      </c>
      <c r="B59">
        <f>B58^(1/$B$9)-1</f>
        <v>2.4000000000000021E-2</v>
      </c>
      <c r="C59">
        <f>C58^(1/$B$9)-1</f>
        <v>2.0470588235294018E-2</v>
      </c>
      <c r="D59">
        <f>D58^(1/$B$9)-1</f>
        <v>1.707692307692299E-2</v>
      </c>
    </row>
    <row r="60" spans="1:49">
      <c r="A60" s="7" t="s">
        <v>5</v>
      </c>
      <c r="B60">
        <f>$B$3-B59</f>
        <v>5.9999999999999776E-3</v>
      </c>
      <c r="C60">
        <f>$B$3-C59</f>
        <v>9.5294117647059806E-3</v>
      </c>
      <c r="D60">
        <f>$B$3-D59</f>
        <v>1.2923076923077009E-2</v>
      </c>
    </row>
    <row r="61" spans="1:49" s="17" customFormat="1">
      <c r="A61" s="17" t="s">
        <v>6</v>
      </c>
      <c r="B61" s="16">
        <f>B60/$B$3</f>
        <v>0.19999999999999926</v>
      </c>
      <c r="C61" s="16">
        <f>C60/$B$3</f>
        <v>0.31764705882353272</v>
      </c>
      <c r="D61" s="16">
        <f>D60/$B$3</f>
        <v>0.43076923076923368</v>
      </c>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row>
    <row r="62" spans="1:49" s="17" customFormat="1">
      <c r="A62" s="17" t="s">
        <v>13</v>
      </c>
      <c r="B62" s="18">
        <f>B52/B57*100</f>
        <v>100.5859375</v>
      </c>
      <c r="C62" s="18">
        <f>C52/C57*100</f>
        <v>100.93382522480978</v>
      </c>
      <c r="D62" s="18">
        <f>D52/D57*100</f>
        <v>101.27060959007717</v>
      </c>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row>
    <row r="64" spans="1:49">
      <c r="A64" s="7" t="s">
        <v>156</v>
      </c>
    </row>
    <row r="65" spans="1:4">
      <c r="A65" s="7" t="s">
        <v>0</v>
      </c>
      <c r="B65" s="13">
        <v>0</v>
      </c>
      <c r="C65" s="13">
        <v>0.02</v>
      </c>
      <c r="D65" s="13">
        <v>0.04</v>
      </c>
    </row>
    <row r="66" spans="1:4">
      <c r="A66" s="7" t="s">
        <v>25</v>
      </c>
      <c r="B66" s="13">
        <f>B65</f>
        <v>0</v>
      </c>
      <c r="C66" s="13">
        <f>C65</f>
        <v>0.02</v>
      </c>
      <c r="D66" s="13">
        <f>D65</f>
        <v>0.04</v>
      </c>
    </row>
    <row r="67" spans="1:4">
      <c r="A67" s="7" t="s">
        <v>27</v>
      </c>
      <c r="B67" s="13">
        <f>(1+$B$3)*(1+B65)-1-B65</f>
        <v>3.0000000000000027E-2</v>
      </c>
      <c r="C67" s="13">
        <f>(1+$B$3)*(1+C65)-1-C65</f>
        <v>3.0599999999999978E-2</v>
      </c>
      <c r="D67" s="13">
        <f>(1+$B$3)*(1+D65)-1-D65</f>
        <v>3.1200000000000151E-2</v>
      </c>
    </row>
    <row r="68" spans="1:4">
      <c r="A68" s="7" t="s">
        <v>3</v>
      </c>
      <c r="B68" s="13">
        <v>1</v>
      </c>
      <c r="C68" s="13">
        <v>1</v>
      </c>
      <c r="D68" s="13">
        <v>1</v>
      </c>
    </row>
    <row r="69" spans="1:4">
      <c r="A69" s="7" t="s">
        <v>251</v>
      </c>
      <c r="B69" s="1">
        <f>1</f>
        <v>1</v>
      </c>
      <c r="C69" s="1">
        <f>1</f>
        <v>1</v>
      </c>
      <c r="D69" s="1">
        <f>1</f>
        <v>1</v>
      </c>
    </row>
    <row r="70" spans="1:4">
      <c r="A70" s="7" t="s">
        <v>250</v>
      </c>
      <c r="B70" s="1">
        <f>(1+$B$3)*(1+B65)-1</f>
        <v>3.0000000000000027E-2</v>
      </c>
      <c r="C70" s="1">
        <f>(1+$B$3)*(1+C65)-1</f>
        <v>5.0599999999999978E-2</v>
      </c>
      <c r="D70" s="1">
        <f>(1+$B$3)*(1+D65)-1</f>
        <v>7.1200000000000152E-2</v>
      </c>
    </row>
    <row r="71" spans="1:4">
      <c r="A71" s="7" t="s">
        <v>254</v>
      </c>
      <c r="B71" s="1">
        <f>B69*((1+B70)^B68)</f>
        <v>1.03</v>
      </c>
      <c r="C71" s="1">
        <f>C69*((1+C70)^C68)</f>
        <v>1.0506</v>
      </c>
      <c r="D71" s="1">
        <f>D69*((1+D70)^D68)</f>
        <v>1.0712000000000002</v>
      </c>
    </row>
    <row r="72" spans="1:4">
      <c r="A72" s="7" t="s">
        <v>258</v>
      </c>
      <c r="B72" s="1">
        <f>B71</f>
        <v>1.03</v>
      </c>
      <c r="C72" s="1">
        <f>C71</f>
        <v>1.0506</v>
      </c>
      <c r="D72" s="1">
        <f>D71</f>
        <v>1.0712000000000002</v>
      </c>
    </row>
    <row r="73" spans="1:4">
      <c r="A73" s="7" t="s">
        <v>253</v>
      </c>
      <c r="B73" s="1">
        <f>1</f>
        <v>1</v>
      </c>
      <c r="C73" s="1">
        <f>1</f>
        <v>1</v>
      </c>
      <c r="D73" s="1">
        <f>1</f>
        <v>1</v>
      </c>
    </row>
    <row r="74" spans="1:4">
      <c r="A74" s="7" t="s">
        <v>26</v>
      </c>
      <c r="B74" s="1">
        <f>B66+B67*(1-$B$7)</f>
        <v>2.4000000000000021E-2</v>
      </c>
      <c r="C74" s="1">
        <f>C66+C67*(1-$B$7)</f>
        <v>4.4479999999999985E-2</v>
      </c>
      <c r="D74" s="1">
        <f>D66+D67*(1-$B$7)</f>
        <v>6.4960000000000129E-2</v>
      </c>
    </row>
    <row r="75" spans="1:4">
      <c r="A75" s="7" t="s">
        <v>22</v>
      </c>
      <c r="B75">
        <f>B73*((1+B74)^B68)</f>
        <v>1.024</v>
      </c>
      <c r="C75">
        <f>C73*((1+C74)^C68)</f>
        <v>1.0444800000000001</v>
      </c>
      <c r="D75">
        <f>D73*((1+D74)^D68)</f>
        <v>1.0649600000000001</v>
      </c>
    </row>
    <row r="76" spans="1:4">
      <c r="A76" s="7" t="s">
        <v>23</v>
      </c>
      <c r="B76">
        <f>B73*B66*(1-(1+B74)^B68)/(1-(1+B74))</f>
        <v>0</v>
      </c>
      <c r="C76">
        <f>C73*C66*(1-(1+C74)^C68)/(1-(1+C74))</f>
        <v>0.02</v>
      </c>
      <c r="D76">
        <f>D73*D66*(1-(1+D74)^D68)/(1-(1+D74))</f>
        <v>0.04</v>
      </c>
    </row>
    <row r="77" spans="1:4">
      <c r="A77" s="7" t="s">
        <v>21</v>
      </c>
      <c r="B77">
        <f>B75-B76*$B$8</f>
        <v>1.024</v>
      </c>
      <c r="C77">
        <f>C75-C76*$B$8</f>
        <v>1.04088</v>
      </c>
      <c r="D77">
        <f>D75-D76*$B$8</f>
        <v>1.05776</v>
      </c>
    </row>
    <row r="78" spans="1:4">
      <c r="A78" s="7" t="s">
        <v>24</v>
      </c>
      <c r="B78">
        <f>B77/((1+B65)^B68)</f>
        <v>1.024</v>
      </c>
      <c r="C78">
        <f>C77/((1+C65)^C68)</f>
        <v>1.020470588235294</v>
      </c>
      <c r="D78">
        <f>D77/((1+D65)^D68)</f>
        <v>1.017076923076923</v>
      </c>
    </row>
    <row r="79" spans="1:4">
      <c r="A79" s="7" t="s">
        <v>12</v>
      </c>
      <c r="B79">
        <f>B78^(1/B68)-1</f>
        <v>2.4000000000000021E-2</v>
      </c>
      <c r="C79">
        <f>C78^(1/C68)-1</f>
        <v>2.0470588235294018E-2</v>
      </c>
      <c r="D79">
        <f>D78^(1/D68)-1</f>
        <v>1.707692307692299E-2</v>
      </c>
    </row>
    <row r="80" spans="1:4">
      <c r="A80" s="7" t="s">
        <v>5</v>
      </c>
      <c r="B80">
        <f>$B$3-B79</f>
        <v>5.9999999999999776E-3</v>
      </c>
      <c r="C80">
        <f>$B$3-C79</f>
        <v>9.5294117647059806E-3</v>
      </c>
      <c r="D80">
        <f>$B$3-D79</f>
        <v>1.2923076923077009E-2</v>
      </c>
    </row>
    <row r="81" spans="1:49" s="17" customFormat="1">
      <c r="A81" s="17" t="s">
        <v>6</v>
      </c>
      <c r="B81" s="16">
        <f>B80/$B$3</f>
        <v>0.19999999999999926</v>
      </c>
      <c r="C81" s="16">
        <f>C80/$B$3</f>
        <v>0.31764705882353272</v>
      </c>
      <c r="D81" s="16">
        <f>D80/$B$3</f>
        <v>0.43076923076923368</v>
      </c>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row>
    <row r="82" spans="1:49" s="17" customFormat="1">
      <c r="A82" s="17" t="s">
        <v>13</v>
      </c>
      <c r="B82" s="18">
        <f>B72/B77*100</f>
        <v>100.5859375</v>
      </c>
      <c r="C82" s="18">
        <f>C72/C77*100</f>
        <v>100.93382522480978</v>
      </c>
      <c r="D82" s="18">
        <f>D72/D77*100</f>
        <v>101.27060959007717</v>
      </c>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4" spans="1:49">
      <c r="A84" s="7" t="s">
        <v>157</v>
      </c>
    </row>
    <row r="85" spans="1:49">
      <c r="A85" s="7" t="s">
        <v>0</v>
      </c>
      <c r="B85" s="13">
        <v>0</v>
      </c>
      <c r="C85" s="13">
        <v>0.02</v>
      </c>
      <c r="D85" s="13">
        <v>0.04</v>
      </c>
    </row>
    <row r="86" spans="1:49">
      <c r="A86" s="7" t="s">
        <v>25</v>
      </c>
      <c r="B86" s="13">
        <f>B85</f>
        <v>0</v>
      </c>
      <c r="C86" s="13">
        <f>C85</f>
        <v>0.02</v>
      </c>
      <c r="D86" s="13">
        <f>D85</f>
        <v>0.04</v>
      </c>
    </row>
    <row r="87" spans="1:49">
      <c r="A87" s="7" t="s">
        <v>27</v>
      </c>
      <c r="B87" s="13">
        <f>(1+$B$3)*(1+B85)-1-B85</f>
        <v>3.0000000000000027E-2</v>
      </c>
      <c r="C87" s="13">
        <f>(1+$B$3)*(1+C85)-1-C85</f>
        <v>3.0599999999999978E-2</v>
      </c>
      <c r="D87" s="13">
        <f>(1+$B$3)*(1+D85)-1-D85</f>
        <v>3.1200000000000151E-2</v>
      </c>
    </row>
    <row r="88" spans="1:49">
      <c r="A88" s="7" t="s">
        <v>3</v>
      </c>
      <c r="B88" s="13">
        <v>10</v>
      </c>
      <c r="C88" s="13">
        <v>10</v>
      </c>
      <c r="D88" s="13">
        <v>10</v>
      </c>
    </row>
    <row r="89" spans="1:49">
      <c r="A89" s="7" t="s">
        <v>251</v>
      </c>
      <c r="B89" s="1">
        <f>1</f>
        <v>1</v>
      </c>
      <c r="C89" s="1">
        <f>1</f>
        <v>1</v>
      </c>
      <c r="D89" s="1">
        <f>1</f>
        <v>1</v>
      </c>
    </row>
    <row r="90" spans="1:49">
      <c r="A90" s="7" t="s">
        <v>250</v>
      </c>
      <c r="B90" s="1">
        <f>(1+$B$3)*(1+B85)-1</f>
        <v>3.0000000000000027E-2</v>
      </c>
      <c r="C90" s="1">
        <f>(1+$B$3)*(1+C85)-1</f>
        <v>5.0599999999999978E-2</v>
      </c>
      <c r="D90" s="1">
        <f>(1+$B$3)*(1+D85)-1</f>
        <v>7.1200000000000152E-2</v>
      </c>
    </row>
    <row r="91" spans="1:49">
      <c r="A91" s="7" t="s">
        <v>254</v>
      </c>
      <c r="B91" s="1">
        <f>B89*((1+B90)^B88)</f>
        <v>1.3439163793441218</v>
      </c>
      <c r="C91" s="1">
        <f>C89*((1+C90)^C88)</f>
        <v>1.6382265673600411</v>
      </c>
      <c r="D91" s="1">
        <f>D89*((1+D90)^D88)</f>
        <v>1.9893245399322921</v>
      </c>
    </row>
    <row r="92" spans="1:49">
      <c r="A92" s="7" t="s">
        <v>258</v>
      </c>
      <c r="B92" s="1">
        <f>B91</f>
        <v>1.3439163793441218</v>
      </c>
      <c r="C92" s="1">
        <f>C91</f>
        <v>1.6382265673600411</v>
      </c>
      <c r="D92" s="1">
        <f>D91</f>
        <v>1.9893245399322921</v>
      </c>
    </row>
    <row r="93" spans="1:49">
      <c r="A93" s="7" t="s">
        <v>253</v>
      </c>
      <c r="B93" s="1">
        <f>1</f>
        <v>1</v>
      </c>
      <c r="C93" s="1">
        <f>1</f>
        <v>1</v>
      </c>
      <c r="D93" s="1">
        <f>1</f>
        <v>1</v>
      </c>
    </row>
    <row r="94" spans="1:49">
      <c r="A94" s="7" t="s">
        <v>26</v>
      </c>
      <c r="B94" s="1">
        <f>B86+B87*(1-$B$7)</f>
        <v>2.4000000000000021E-2</v>
      </c>
      <c r="C94" s="1">
        <f>C86+C87*(1-$B$7)</f>
        <v>4.4479999999999985E-2</v>
      </c>
      <c r="D94" s="1">
        <f>D86+D87*(1-$B$7)</f>
        <v>6.4960000000000129E-2</v>
      </c>
    </row>
    <row r="95" spans="1:49">
      <c r="A95" s="7" t="s">
        <v>22</v>
      </c>
      <c r="B95">
        <f>B93*((1+B94)^B88)</f>
        <v>1.2676506002282293</v>
      </c>
      <c r="C95">
        <f>C93*((1+C94)^C88)</f>
        <v>1.5452590081812183</v>
      </c>
      <c r="D95">
        <f>D93*((1+D94)^D88)</f>
        <v>1.8764325562611461</v>
      </c>
    </row>
    <row r="96" spans="1:49">
      <c r="A96" s="7" t="s">
        <v>23</v>
      </c>
      <c r="B96">
        <f>B93*B86*(1-(1+B94)^B88)/(1-(1+B94))</f>
        <v>0</v>
      </c>
      <c r="C96">
        <f>C93*C86*(1-(1+C94)^C88)/(1-(1+C94))</f>
        <v>0.2451704173476697</v>
      </c>
      <c r="D96">
        <f>D93*D86*(1-(1+D94)^D88)/(1-(1+D94))</f>
        <v>0.53967521937262586</v>
      </c>
    </row>
    <row r="97" spans="1:49">
      <c r="A97" s="7" t="s">
        <v>21</v>
      </c>
      <c r="B97">
        <f>B95-B96*$B$8</f>
        <v>1.2676506002282293</v>
      </c>
      <c r="C97">
        <f>C95-C96*$B$8</f>
        <v>1.5011283330586378</v>
      </c>
      <c r="D97">
        <f>D95-D96*$B$8</f>
        <v>1.7792910167740734</v>
      </c>
    </row>
    <row r="98" spans="1:49">
      <c r="A98" s="7" t="s">
        <v>24</v>
      </c>
      <c r="B98">
        <f>B97/((1+B85)^B88)</f>
        <v>1.2676506002282293</v>
      </c>
      <c r="C98">
        <f>C97/((1+C85)^C88)</f>
        <v>1.2314480759190793</v>
      </c>
      <c r="D98">
        <f>D97/((1+D85)^D88)</f>
        <v>1.2020252568461869</v>
      </c>
    </row>
    <row r="99" spans="1:49">
      <c r="A99" s="7" t="s">
        <v>12</v>
      </c>
      <c r="B99">
        <f>B98^(1/B88)-1</f>
        <v>2.4000000000000021E-2</v>
      </c>
      <c r="C99">
        <f>C98^(1/C88)-1</f>
        <v>2.1037306243270049E-2</v>
      </c>
      <c r="D99">
        <f>D98^(1/D88)-1</f>
        <v>1.8571122443354238E-2</v>
      </c>
    </row>
    <row r="100" spans="1:49">
      <c r="A100" s="7" t="s">
        <v>5</v>
      </c>
      <c r="B100">
        <f>$B$3-B99</f>
        <v>5.9999999999999776E-3</v>
      </c>
      <c r="C100">
        <f>$B$3-C99</f>
        <v>8.9626937567299503E-3</v>
      </c>
      <c r="D100">
        <f>$B$3-D99</f>
        <v>1.1428877556645761E-2</v>
      </c>
    </row>
    <row r="101" spans="1:49" s="17" customFormat="1">
      <c r="A101" s="17" t="s">
        <v>6</v>
      </c>
      <c r="B101" s="16">
        <f>B100/$B$3</f>
        <v>0.19999999999999926</v>
      </c>
      <c r="C101" s="16">
        <f>C100/$B$3</f>
        <v>0.29875645855766503</v>
      </c>
      <c r="D101" s="16">
        <f>D100/$B$3</f>
        <v>0.38096258522152537</v>
      </c>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row>
    <row r="102" spans="1:49" s="17" customFormat="1">
      <c r="A102" s="17" t="s">
        <v>13</v>
      </c>
      <c r="B102" s="18">
        <f>B92/B97*100</f>
        <v>106.01630915507488</v>
      </c>
      <c r="C102" s="18">
        <f>C92/C97*100</f>
        <v>109.13301223367475</v>
      </c>
      <c r="D102" s="18">
        <f>D92/D97*100</f>
        <v>111.80433786143753</v>
      </c>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row>
    <row r="104" spans="1:49">
      <c r="A104" s="7" t="s">
        <v>158</v>
      </c>
    </row>
    <row r="105" spans="1:49">
      <c r="A105" s="7" t="s">
        <v>0</v>
      </c>
      <c r="B105" s="13">
        <v>0</v>
      </c>
      <c r="C105" s="13">
        <v>0.02</v>
      </c>
      <c r="D105" s="13">
        <v>0.04</v>
      </c>
    </row>
    <row r="106" spans="1:49">
      <c r="A106" s="7" t="s">
        <v>25</v>
      </c>
      <c r="B106" s="13">
        <f>B105</f>
        <v>0</v>
      </c>
      <c r="C106" s="13">
        <f>C105</f>
        <v>0.02</v>
      </c>
      <c r="D106" s="13">
        <f>D105</f>
        <v>0.04</v>
      </c>
    </row>
    <row r="107" spans="1:49">
      <c r="A107" s="7" t="s">
        <v>27</v>
      </c>
      <c r="B107" s="13">
        <f>(1+$B$3)*(1+B105)-1-B105</f>
        <v>3.0000000000000027E-2</v>
      </c>
      <c r="C107" s="13">
        <f>(1+$B$3)*(1+C105)-1-C105</f>
        <v>3.0599999999999978E-2</v>
      </c>
      <c r="D107" s="13">
        <f>(1+$B$3)*(1+D105)-1-D105</f>
        <v>3.1200000000000151E-2</v>
      </c>
    </row>
    <row r="108" spans="1:49">
      <c r="A108" s="7" t="s">
        <v>3</v>
      </c>
      <c r="B108" s="13">
        <v>25</v>
      </c>
      <c r="C108" s="13">
        <v>25</v>
      </c>
      <c r="D108" s="13">
        <v>25</v>
      </c>
    </row>
    <row r="109" spans="1:49">
      <c r="A109" s="7" t="s">
        <v>251</v>
      </c>
      <c r="B109" s="1">
        <f>1</f>
        <v>1</v>
      </c>
      <c r="C109" s="1">
        <f>1</f>
        <v>1</v>
      </c>
      <c r="D109" s="1">
        <f>1</f>
        <v>1</v>
      </c>
    </row>
    <row r="110" spans="1:49">
      <c r="A110" s="7" t="s">
        <v>250</v>
      </c>
      <c r="B110" s="1">
        <f>(1+$B$3)*(1+B105)-1</f>
        <v>3.0000000000000027E-2</v>
      </c>
      <c r="C110" s="1">
        <f>(1+$B$3)*(1+C105)-1</f>
        <v>5.0599999999999978E-2</v>
      </c>
      <c r="D110" s="1">
        <f>(1+$B$3)*(1+D105)-1</f>
        <v>7.1200000000000152E-2</v>
      </c>
    </row>
    <row r="111" spans="1:49">
      <c r="A111" s="7" t="s">
        <v>254</v>
      </c>
      <c r="B111" s="1">
        <f>B109*((1+B110)^B108)</f>
        <v>2.0937779296542138</v>
      </c>
      <c r="C111" s="1">
        <f>C109*((1+C110)^C108)</f>
        <v>3.4350646224686523</v>
      </c>
      <c r="D111" s="1">
        <f>D109*((1+D110)^D108)</f>
        <v>5.5816692749387347</v>
      </c>
    </row>
    <row r="112" spans="1:49">
      <c r="A112" s="7" t="s">
        <v>258</v>
      </c>
      <c r="B112" s="1">
        <f>B111</f>
        <v>2.0937779296542138</v>
      </c>
      <c r="C112" s="1">
        <f>C111</f>
        <v>3.4350646224686523</v>
      </c>
      <c r="D112" s="1">
        <f>D111</f>
        <v>5.5816692749387347</v>
      </c>
    </row>
    <row r="113" spans="1:49">
      <c r="A113" s="7" t="s">
        <v>253</v>
      </c>
      <c r="B113" s="1">
        <f>1</f>
        <v>1</v>
      </c>
      <c r="C113" s="1">
        <f>1</f>
        <v>1</v>
      </c>
      <c r="D113" s="1">
        <f>1</f>
        <v>1</v>
      </c>
    </row>
    <row r="114" spans="1:49">
      <c r="A114" s="7" t="s">
        <v>26</v>
      </c>
      <c r="B114" s="1">
        <f>B106+B107*(1-$B$7)</f>
        <v>2.4000000000000021E-2</v>
      </c>
      <c r="C114" s="1">
        <f>C106+C107*(1-$B$7)</f>
        <v>4.4479999999999985E-2</v>
      </c>
      <c r="D114" s="1">
        <f>D106+D107*(1-$B$7)</f>
        <v>6.4960000000000129E-2</v>
      </c>
    </row>
    <row r="115" spans="1:49">
      <c r="A115" s="7" t="s">
        <v>22</v>
      </c>
      <c r="B115">
        <f>B113*((1+B114)^B108)</f>
        <v>1.809251394333065</v>
      </c>
      <c r="C115">
        <f>C113*((1+C114)^C108)</f>
        <v>2.9682686830365084</v>
      </c>
      <c r="D115">
        <f>D113*((1+D114)^D108)</f>
        <v>4.8231680998073676</v>
      </c>
    </row>
    <row r="116" spans="1:49">
      <c r="A116" s="7" t="s">
        <v>23</v>
      </c>
      <c r="B116">
        <f>B113*B106*(1-(1+B114)^B108)/(1-(1+B114))</f>
        <v>0</v>
      </c>
      <c r="C116">
        <f>C113*C106*(1-(1+C114)^C108)/(1-(1+C114))</f>
        <v>0.88501289704878827</v>
      </c>
      <c r="D116">
        <f>D113*D106*(1-(1+D114)^D108)/(1-(1+D114))</f>
        <v>2.354167549142463</v>
      </c>
    </row>
    <row r="117" spans="1:49">
      <c r="A117" s="7" t="s">
        <v>21</v>
      </c>
      <c r="B117">
        <f>B115-B116*$B$8</f>
        <v>1.809251394333065</v>
      </c>
      <c r="C117">
        <f>C115-C116*$B$8</f>
        <v>2.8089663615677267</v>
      </c>
      <c r="D117">
        <f>D115-D116*$B$8</f>
        <v>4.3994179409617242</v>
      </c>
    </row>
    <row r="118" spans="1:49">
      <c r="A118" s="7" t="s">
        <v>24</v>
      </c>
      <c r="B118">
        <f>B117/((1+B105)^B108)</f>
        <v>1.809251394333065</v>
      </c>
      <c r="C118">
        <f>C117/((1+C105)^C108)</f>
        <v>1.7121517116510299</v>
      </c>
      <c r="D118">
        <f>D117/((1+D105)^D108)</f>
        <v>1.6502955897922795</v>
      </c>
    </row>
    <row r="119" spans="1:49">
      <c r="A119" s="7" t="s">
        <v>12</v>
      </c>
      <c r="B119">
        <f>B118^(1/B108)-1</f>
        <v>2.4000000000000021E-2</v>
      </c>
      <c r="C119">
        <f>C118^(1/C108)-1</f>
        <v>2.1743044107259024E-2</v>
      </c>
      <c r="D119">
        <f>D118^(1/D108)-1</f>
        <v>2.0240288678330387E-2</v>
      </c>
    </row>
    <row r="120" spans="1:49">
      <c r="A120" s="7" t="s">
        <v>5</v>
      </c>
      <c r="B120">
        <f>$B$3-B119</f>
        <v>5.9999999999999776E-3</v>
      </c>
      <c r="C120">
        <f>$B$3-C119</f>
        <v>8.2569558927409747E-3</v>
      </c>
      <c r="D120">
        <f>$B$3-D119</f>
        <v>9.7597113216696119E-3</v>
      </c>
    </row>
    <row r="121" spans="1:49" s="17" customFormat="1">
      <c r="A121" s="17" t="s">
        <v>6</v>
      </c>
      <c r="B121" s="16">
        <f>B120/$B$3</f>
        <v>0.19999999999999926</v>
      </c>
      <c r="C121" s="16">
        <f>C120/$B$3</f>
        <v>0.27523186309136582</v>
      </c>
      <c r="D121" s="16">
        <f>D120/$B$3</f>
        <v>0.32532371072232041</v>
      </c>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row>
    <row r="122" spans="1:49" s="17" customFormat="1">
      <c r="A122" s="17" t="s">
        <v>13</v>
      </c>
      <c r="B122" s="18">
        <f>B112/B117*100</f>
        <v>115.72620235155505</v>
      </c>
      <c r="C122" s="18">
        <f>C112/C117*100</f>
        <v>122.28927585133098</v>
      </c>
      <c r="D122" s="18">
        <f>D112/D117*100</f>
        <v>126.87290341227657</v>
      </c>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row>
    <row r="124" spans="1:49">
      <c r="A124" s="7" t="s">
        <v>168</v>
      </c>
    </row>
    <row r="125" spans="1:49">
      <c r="A125" s="7" t="s">
        <v>0</v>
      </c>
      <c r="B125" s="13">
        <v>0</v>
      </c>
      <c r="C125" s="13">
        <v>0.02</v>
      </c>
      <c r="D125" s="13">
        <v>0.04</v>
      </c>
    </row>
    <row r="126" spans="1:49">
      <c r="A126" s="7" t="s">
        <v>25</v>
      </c>
      <c r="B126" s="13">
        <f>B125</f>
        <v>0</v>
      </c>
      <c r="C126" s="13">
        <f>C125</f>
        <v>0.02</v>
      </c>
      <c r="D126" s="13">
        <f>D125</f>
        <v>0.04</v>
      </c>
    </row>
    <row r="127" spans="1:49">
      <c r="A127" s="7" t="s">
        <v>27</v>
      </c>
      <c r="B127" s="13">
        <f>(1+$B$3)*(1+B125)-1-B125</f>
        <v>3.0000000000000027E-2</v>
      </c>
      <c r="C127" s="13">
        <f>(1+$B$3)*(1+C125)-1-C125</f>
        <v>3.0599999999999978E-2</v>
      </c>
      <c r="D127" s="13">
        <f>(1+$B$3)*(1+D125)-1-D125</f>
        <v>3.1200000000000151E-2</v>
      </c>
    </row>
    <row r="128" spans="1:49">
      <c r="A128" s="7" t="s">
        <v>20</v>
      </c>
      <c r="B128" s="13">
        <v>0</v>
      </c>
      <c r="C128" s="13">
        <v>0</v>
      </c>
      <c r="D128" s="13">
        <v>0</v>
      </c>
    </row>
    <row r="129" spans="1:49">
      <c r="A129" s="7" t="s">
        <v>3</v>
      </c>
      <c r="B129" s="13">
        <v>1</v>
      </c>
      <c r="C129" s="13">
        <v>1</v>
      </c>
      <c r="D129" s="13">
        <v>1</v>
      </c>
    </row>
    <row r="130" spans="1:49">
      <c r="A130" s="7" t="s">
        <v>251</v>
      </c>
      <c r="B130" s="1">
        <f>1</f>
        <v>1</v>
      </c>
      <c r="C130" s="1">
        <f>1</f>
        <v>1</v>
      </c>
      <c r="D130" s="1">
        <f>1</f>
        <v>1</v>
      </c>
    </row>
    <row r="131" spans="1:49">
      <c r="A131" s="7" t="s">
        <v>250</v>
      </c>
      <c r="B131" s="1">
        <f>(1+$B$3)*(1+B125)-1</f>
        <v>3.0000000000000027E-2</v>
      </c>
      <c r="C131" s="1">
        <f>(1+$B$3)*(1+C125)-1</f>
        <v>5.0599999999999978E-2</v>
      </c>
      <c r="D131" s="1">
        <f>(1+$B$3)*(1+D125)-1</f>
        <v>7.1200000000000152E-2</v>
      </c>
    </row>
    <row r="132" spans="1:49">
      <c r="A132" s="7" t="s">
        <v>254</v>
      </c>
      <c r="B132" s="1">
        <f>B130*((1+B131)^B129)</f>
        <v>1.03</v>
      </c>
      <c r="C132" s="1">
        <f>C130*((1+C131)^C129)</f>
        <v>1.0506</v>
      </c>
      <c r="D132" s="1">
        <f>D130*((1+D131)^D129)</f>
        <v>1.0712000000000002</v>
      </c>
    </row>
    <row r="133" spans="1:49">
      <c r="A133" s="7" t="s">
        <v>258</v>
      </c>
      <c r="B133" s="1">
        <f>B132</f>
        <v>1.03</v>
      </c>
      <c r="C133" s="1">
        <f>C132</f>
        <v>1.0506</v>
      </c>
      <c r="D133" s="1">
        <f>D132</f>
        <v>1.0712000000000002</v>
      </c>
    </row>
    <row r="134" spans="1:49">
      <c r="A134" s="7" t="s">
        <v>253</v>
      </c>
      <c r="B134" s="1">
        <f>1</f>
        <v>1</v>
      </c>
      <c r="C134" s="1">
        <f>1</f>
        <v>1</v>
      </c>
      <c r="D134" s="1">
        <f>1</f>
        <v>1</v>
      </c>
    </row>
    <row r="135" spans="1:49">
      <c r="A135" s="7" t="s">
        <v>26</v>
      </c>
      <c r="B135" s="1">
        <f>B126+B127*(1-$B$7)</f>
        <v>2.4000000000000021E-2</v>
      </c>
      <c r="C135" s="1">
        <f>C126+C127*(1-$B$7)</f>
        <v>4.4479999999999985E-2</v>
      </c>
      <c r="D135" s="1">
        <f>D126+D127*(1-$B$7)</f>
        <v>6.4960000000000129E-2</v>
      </c>
    </row>
    <row r="136" spans="1:49">
      <c r="A136" s="7" t="s">
        <v>22</v>
      </c>
      <c r="B136">
        <f>B134*((1+B135)^B129)</f>
        <v>1.024</v>
      </c>
      <c r="C136">
        <f>C134*((1+C135)^C129)</f>
        <v>1.0444800000000001</v>
      </c>
      <c r="D136">
        <f>D134*((1+D135)^D129)</f>
        <v>1.0649600000000001</v>
      </c>
    </row>
    <row r="137" spans="1:49">
      <c r="A137" s="7" t="s">
        <v>23</v>
      </c>
      <c r="B137">
        <f>B134*B126*(1-(1+B135)^B129)/(1-(1+B135))</f>
        <v>0</v>
      </c>
      <c r="C137">
        <f>C134*C126*(1-(1+C135)^C129)/(1-(1+C135))</f>
        <v>0.02</v>
      </c>
      <c r="D137">
        <f>D134*D126*(1-(1+D135)^D129)/(1-(1+D135))</f>
        <v>0.04</v>
      </c>
    </row>
    <row r="138" spans="1:49">
      <c r="A138" s="7" t="s">
        <v>21</v>
      </c>
      <c r="B138">
        <f>B136-B137*B128</f>
        <v>1.024</v>
      </c>
      <c r="C138">
        <f>C136-C137*C128</f>
        <v>1.0444800000000001</v>
      </c>
      <c r="D138">
        <f>D136-D137*D128</f>
        <v>1.0649600000000001</v>
      </c>
    </row>
    <row r="139" spans="1:49">
      <c r="A139" s="7" t="s">
        <v>24</v>
      </c>
      <c r="B139">
        <f>B138/((1+B125)^B129)</f>
        <v>1.024</v>
      </c>
      <c r="C139">
        <f>C138/((1+C125)^C129)</f>
        <v>1.024</v>
      </c>
      <c r="D139">
        <f>D138/((1+D125)^D129)</f>
        <v>1.024</v>
      </c>
    </row>
    <row r="140" spans="1:49">
      <c r="A140" s="7" t="s">
        <v>12</v>
      </c>
      <c r="B140">
        <f>B139^(1/B129)-1</f>
        <v>2.4000000000000021E-2</v>
      </c>
      <c r="C140">
        <f>C139^(1/C129)-1</f>
        <v>2.4000000000000021E-2</v>
      </c>
      <c r="D140">
        <f>D139^(1/D129)-1</f>
        <v>2.4000000000000021E-2</v>
      </c>
    </row>
    <row r="141" spans="1:49">
      <c r="A141" s="7" t="s">
        <v>5</v>
      </c>
      <c r="B141">
        <f>$B$3-B140</f>
        <v>5.9999999999999776E-3</v>
      </c>
      <c r="C141">
        <f>$B$3-C140</f>
        <v>5.9999999999999776E-3</v>
      </c>
      <c r="D141">
        <f>$B$3-D140</f>
        <v>5.9999999999999776E-3</v>
      </c>
    </row>
    <row r="142" spans="1:49" s="17" customFormat="1">
      <c r="A142" s="17" t="s">
        <v>6</v>
      </c>
      <c r="B142" s="16">
        <f>B141/$B$3</f>
        <v>0.19999999999999926</v>
      </c>
      <c r="C142" s="16">
        <f>C141/$B$3</f>
        <v>0.19999999999999926</v>
      </c>
      <c r="D142" s="16">
        <f>D141/$B$3</f>
        <v>0.19999999999999926</v>
      </c>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row>
    <row r="143" spans="1:49" s="17" customFormat="1">
      <c r="A143" s="17" t="s">
        <v>13</v>
      </c>
      <c r="B143" s="18">
        <f>B133/B138*100</f>
        <v>100.5859375</v>
      </c>
      <c r="C143" s="18">
        <f>C133/C138*100</f>
        <v>100.5859375</v>
      </c>
      <c r="D143" s="18">
        <f>D133/D138*100</f>
        <v>100.5859375</v>
      </c>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row>
    <row r="145" spans="1:4">
      <c r="A145" s="7" t="s">
        <v>169</v>
      </c>
    </row>
    <row r="146" spans="1:4">
      <c r="A146" s="7" t="s">
        <v>0</v>
      </c>
      <c r="B146" s="13">
        <v>0</v>
      </c>
      <c r="C146" s="13">
        <v>0.02</v>
      </c>
      <c r="D146" s="13">
        <v>0.04</v>
      </c>
    </row>
    <row r="147" spans="1:4">
      <c r="A147" s="7" t="s">
        <v>25</v>
      </c>
      <c r="B147" s="13">
        <f>B146</f>
        <v>0</v>
      </c>
      <c r="C147" s="13">
        <f>C146</f>
        <v>0.02</v>
      </c>
      <c r="D147" s="13">
        <f>D146</f>
        <v>0.04</v>
      </c>
    </row>
    <row r="148" spans="1:4">
      <c r="A148" s="7" t="s">
        <v>27</v>
      </c>
      <c r="B148" s="13">
        <f>(1+$B$3)*(1+B146)-1-B146</f>
        <v>3.0000000000000027E-2</v>
      </c>
      <c r="C148" s="13">
        <f>(1+$B$3)*(1+C146)-1-C146</f>
        <v>3.0599999999999978E-2</v>
      </c>
      <c r="D148" s="13">
        <f>(1+$B$3)*(1+D146)-1-D146</f>
        <v>3.1200000000000151E-2</v>
      </c>
    </row>
    <row r="149" spans="1:4">
      <c r="A149" s="7" t="s">
        <v>20</v>
      </c>
      <c r="B149" s="13">
        <v>0</v>
      </c>
      <c r="C149" s="13">
        <v>0</v>
      </c>
      <c r="D149" s="13">
        <v>0</v>
      </c>
    </row>
    <row r="150" spans="1:4">
      <c r="A150" s="7" t="s">
        <v>3</v>
      </c>
      <c r="B150" s="13">
        <v>10</v>
      </c>
      <c r="C150" s="13">
        <v>10</v>
      </c>
      <c r="D150" s="13">
        <v>10</v>
      </c>
    </row>
    <row r="151" spans="1:4">
      <c r="A151" s="7" t="s">
        <v>251</v>
      </c>
      <c r="B151" s="1">
        <f>1</f>
        <v>1</v>
      </c>
      <c r="C151" s="1">
        <f>1</f>
        <v>1</v>
      </c>
      <c r="D151" s="1">
        <f>1</f>
        <v>1</v>
      </c>
    </row>
    <row r="152" spans="1:4">
      <c r="A152" s="7" t="s">
        <v>250</v>
      </c>
      <c r="B152" s="1">
        <f>(1+$B$3)*(1+B146)-1</f>
        <v>3.0000000000000027E-2</v>
      </c>
      <c r="C152" s="1">
        <f>(1+$B$3)*(1+C146)-1</f>
        <v>5.0599999999999978E-2</v>
      </c>
      <c r="D152" s="1">
        <f>(1+$B$3)*(1+D146)-1</f>
        <v>7.1200000000000152E-2</v>
      </c>
    </row>
    <row r="153" spans="1:4">
      <c r="A153" s="7" t="s">
        <v>254</v>
      </c>
      <c r="B153" s="1">
        <f>B151*((1+B152)^B150)</f>
        <v>1.3439163793441218</v>
      </c>
      <c r="C153" s="1">
        <f>C151*((1+C152)^C150)</f>
        <v>1.6382265673600411</v>
      </c>
      <c r="D153" s="1">
        <f>D151*((1+D152)^D150)</f>
        <v>1.9893245399322921</v>
      </c>
    </row>
    <row r="154" spans="1:4">
      <c r="A154" s="7" t="s">
        <v>258</v>
      </c>
      <c r="B154" s="1">
        <f>B153</f>
        <v>1.3439163793441218</v>
      </c>
      <c r="C154" s="1">
        <f>C153</f>
        <v>1.6382265673600411</v>
      </c>
      <c r="D154" s="1">
        <f>D153</f>
        <v>1.9893245399322921</v>
      </c>
    </row>
    <row r="155" spans="1:4">
      <c r="A155" s="7" t="s">
        <v>253</v>
      </c>
      <c r="B155" s="1">
        <f>1</f>
        <v>1</v>
      </c>
      <c r="C155" s="1">
        <f>1</f>
        <v>1</v>
      </c>
      <c r="D155" s="1">
        <f>1</f>
        <v>1</v>
      </c>
    </row>
    <row r="156" spans="1:4">
      <c r="A156" s="7" t="s">
        <v>26</v>
      </c>
      <c r="B156" s="1">
        <f>B147+B148*(1-$B$7)</f>
        <v>2.4000000000000021E-2</v>
      </c>
      <c r="C156" s="1">
        <f>C147+C148*(1-$B$7)</f>
        <v>4.4479999999999985E-2</v>
      </c>
      <c r="D156" s="1">
        <f>D147+D148*(1-$B$7)</f>
        <v>6.4960000000000129E-2</v>
      </c>
    </row>
    <row r="157" spans="1:4">
      <c r="A157" s="7" t="s">
        <v>22</v>
      </c>
      <c r="B157">
        <f>B155*((1+B156)^B150)</f>
        <v>1.2676506002282293</v>
      </c>
      <c r="C157">
        <f>C155*((1+C156)^C150)</f>
        <v>1.5452590081812183</v>
      </c>
      <c r="D157">
        <f>D155*((1+D156)^D150)</f>
        <v>1.8764325562611461</v>
      </c>
    </row>
    <row r="158" spans="1:4">
      <c r="A158" s="7" t="s">
        <v>23</v>
      </c>
      <c r="B158">
        <f>B155*B147*(1-(1+B156)^B150)/(1-(1+B156))</f>
        <v>0</v>
      </c>
      <c r="C158">
        <f>C155*C147*(1-(1+C156)^C150)/(1-(1+C156))</f>
        <v>0.2451704173476697</v>
      </c>
      <c r="D158">
        <f>D155*D147*(1-(1+D156)^D150)/(1-(1+D156))</f>
        <v>0.53967521937262586</v>
      </c>
    </row>
    <row r="159" spans="1:4">
      <c r="A159" s="7" t="s">
        <v>21</v>
      </c>
      <c r="B159">
        <f>B157-B158*B149</f>
        <v>1.2676506002282293</v>
      </c>
      <c r="C159">
        <f>C157-C158*C149</f>
        <v>1.5452590081812183</v>
      </c>
      <c r="D159">
        <f>D157-D158*D149</f>
        <v>1.8764325562611461</v>
      </c>
    </row>
    <row r="160" spans="1:4">
      <c r="A160" s="7" t="s">
        <v>24</v>
      </c>
      <c r="B160">
        <f>B159/((1+B146)^B150)</f>
        <v>1.2676506002282293</v>
      </c>
      <c r="C160">
        <f>C159/((1+C146)^C150)</f>
        <v>1.2676506002282311</v>
      </c>
      <c r="D160">
        <f>D159/((1+D146)^D150)</f>
        <v>1.2676506002282297</v>
      </c>
    </row>
    <row r="161" spans="1:49">
      <c r="A161" s="7" t="s">
        <v>12</v>
      </c>
      <c r="B161">
        <f>B160^(1/B150)-1</f>
        <v>2.4000000000000021E-2</v>
      </c>
      <c r="C161">
        <f>C160^(1/C150)-1</f>
        <v>2.4000000000000243E-2</v>
      </c>
      <c r="D161">
        <f>D160^(1/D150)-1</f>
        <v>2.4000000000000021E-2</v>
      </c>
    </row>
    <row r="162" spans="1:49">
      <c r="A162" s="7" t="s">
        <v>5</v>
      </c>
      <c r="B162">
        <f>$B$3-B161</f>
        <v>5.9999999999999776E-3</v>
      </c>
      <c r="C162">
        <f>$B$3-C161</f>
        <v>5.9999999999997555E-3</v>
      </c>
      <c r="D162">
        <f>$B$3-D161</f>
        <v>5.9999999999999776E-3</v>
      </c>
    </row>
    <row r="163" spans="1:49" s="17" customFormat="1">
      <c r="A163" s="17" t="s">
        <v>6</v>
      </c>
      <c r="B163" s="16">
        <f>B162/$B$3</f>
        <v>0.19999999999999926</v>
      </c>
      <c r="C163" s="16">
        <f>C162/$B$3</f>
        <v>0.19999999999999185</v>
      </c>
      <c r="D163" s="16">
        <f>D162/$B$3</f>
        <v>0.19999999999999926</v>
      </c>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row>
    <row r="164" spans="1:49" s="17" customFormat="1">
      <c r="A164" s="17" t="s">
        <v>13</v>
      </c>
      <c r="B164" s="18">
        <f>B154/B159*100</f>
        <v>106.01630915507488</v>
      </c>
      <c r="C164" s="18">
        <f>C154/C159*100</f>
        <v>106.01630915507468</v>
      </c>
      <c r="D164" s="18">
        <f>D154/D159*100</f>
        <v>106.01630915507494</v>
      </c>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row>
    <row r="166" spans="1:49">
      <c r="A166" s="7" t="s">
        <v>170</v>
      </c>
    </row>
    <row r="167" spans="1:49">
      <c r="A167" s="7" t="s">
        <v>0</v>
      </c>
      <c r="B167" s="13">
        <v>0</v>
      </c>
      <c r="C167" s="13">
        <v>0.02</v>
      </c>
      <c r="D167" s="13">
        <v>0.04</v>
      </c>
    </row>
    <row r="168" spans="1:49">
      <c r="A168" s="7" t="s">
        <v>25</v>
      </c>
      <c r="B168" s="13">
        <f>B167</f>
        <v>0</v>
      </c>
      <c r="C168" s="13">
        <f>C167</f>
        <v>0.02</v>
      </c>
      <c r="D168" s="13">
        <f>D167</f>
        <v>0.04</v>
      </c>
    </row>
    <row r="169" spans="1:49">
      <c r="A169" s="7" t="s">
        <v>27</v>
      </c>
      <c r="B169" s="13">
        <f>(1+$B$3)*(1+B167)-1-B167</f>
        <v>3.0000000000000027E-2</v>
      </c>
      <c r="C169" s="13">
        <f>(1+$B$3)*(1+C167)-1-C167</f>
        <v>3.0599999999999978E-2</v>
      </c>
      <c r="D169" s="13">
        <f>(1+$B$3)*(1+D167)-1-D167</f>
        <v>3.1200000000000151E-2</v>
      </c>
    </row>
    <row r="170" spans="1:49">
      <c r="A170" s="7" t="s">
        <v>20</v>
      </c>
      <c r="B170" s="13">
        <v>0</v>
      </c>
      <c r="C170" s="13">
        <v>0</v>
      </c>
      <c r="D170" s="13">
        <v>0</v>
      </c>
    </row>
    <row r="171" spans="1:49">
      <c r="A171" s="7" t="s">
        <v>3</v>
      </c>
      <c r="B171" s="13">
        <v>25</v>
      </c>
      <c r="C171" s="13">
        <v>25</v>
      </c>
      <c r="D171" s="13">
        <v>25</v>
      </c>
    </row>
    <row r="172" spans="1:49">
      <c r="A172" s="7" t="s">
        <v>251</v>
      </c>
      <c r="B172" s="1">
        <f>1</f>
        <v>1</v>
      </c>
      <c r="C172" s="1">
        <f>1</f>
        <v>1</v>
      </c>
      <c r="D172" s="1">
        <f>1</f>
        <v>1</v>
      </c>
    </row>
    <row r="173" spans="1:49">
      <c r="A173" s="7" t="s">
        <v>250</v>
      </c>
      <c r="B173" s="1">
        <f>(1+$B$3)*(1+B167)-1</f>
        <v>3.0000000000000027E-2</v>
      </c>
      <c r="C173" s="1">
        <f>(1+$B$3)*(1+C167)-1</f>
        <v>5.0599999999999978E-2</v>
      </c>
      <c r="D173" s="1">
        <f>(1+$B$3)*(1+D167)-1</f>
        <v>7.1200000000000152E-2</v>
      </c>
    </row>
    <row r="174" spans="1:49">
      <c r="A174" s="7" t="s">
        <v>254</v>
      </c>
      <c r="B174" s="1">
        <f>B172*((1+B173)^B171)</f>
        <v>2.0937779296542138</v>
      </c>
      <c r="C174" s="1">
        <f>C172*((1+C173)^C171)</f>
        <v>3.4350646224686523</v>
      </c>
      <c r="D174" s="1">
        <f>D172*((1+D173)^D171)</f>
        <v>5.5816692749387347</v>
      </c>
    </row>
    <row r="175" spans="1:49">
      <c r="A175" s="7" t="s">
        <v>258</v>
      </c>
      <c r="B175" s="1">
        <f>B174</f>
        <v>2.0937779296542138</v>
      </c>
      <c r="C175" s="1">
        <f>C174</f>
        <v>3.4350646224686523</v>
      </c>
      <c r="D175" s="1">
        <f>D174</f>
        <v>5.5816692749387347</v>
      </c>
    </row>
    <row r="176" spans="1:49">
      <c r="A176" s="7" t="s">
        <v>253</v>
      </c>
      <c r="B176" s="1">
        <f>1</f>
        <v>1</v>
      </c>
      <c r="C176" s="1">
        <f>1</f>
        <v>1</v>
      </c>
      <c r="D176" s="1">
        <f>1</f>
        <v>1</v>
      </c>
    </row>
    <row r="177" spans="1:49">
      <c r="A177" s="7" t="s">
        <v>26</v>
      </c>
      <c r="B177" s="1">
        <f>B168+B169*(1-$B$7)</f>
        <v>2.4000000000000021E-2</v>
      </c>
      <c r="C177" s="1">
        <f>C168+C169*(1-$B$7)</f>
        <v>4.4479999999999985E-2</v>
      </c>
      <c r="D177" s="1">
        <f>D168+D169*(1-$B$7)</f>
        <v>6.4960000000000129E-2</v>
      </c>
    </row>
    <row r="178" spans="1:49">
      <c r="A178" s="7" t="s">
        <v>22</v>
      </c>
      <c r="B178">
        <f>B176*((1+B177)^B171)</f>
        <v>1.809251394333065</v>
      </c>
      <c r="C178">
        <f>C176*((1+C177)^C171)</f>
        <v>2.9682686830365084</v>
      </c>
      <c r="D178">
        <f>D176*((1+D177)^D171)</f>
        <v>4.8231680998073676</v>
      </c>
    </row>
    <row r="179" spans="1:49">
      <c r="A179" s="7" t="s">
        <v>23</v>
      </c>
      <c r="B179">
        <f>B176*B168*(1-(1+B177)^B171)/(1-(1+B177))</f>
        <v>0</v>
      </c>
      <c r="C179">
        <f>C176*C168*(1-(1+C177)^C171)/(1-(1+C177))</f>
        <v>0.88501289704878827</v>
      </c>
      <c r="D179">
        <f>D176*D168*(1-(1+D177)^D171)/(1-(1+D177))</f>
        <v>2.354167549142463</v>
      </c>
    </row>
    <row r="180" spans="1:49">
      <c r="A180" s="7" t="s">
        <v>21</v>
      </c>
      <c r="B180">
        <f>B178-B179*B170</f>
        <v>1.809251394333065</v>
      </c>
      <c r="C180">
        <f>C178-C179*C170</f>
        <v>2.9682686830365084</v>
      </c>
      <c r="D180">
        <f>D178-D179*D170</f>
        <v>4.8231680998073676</v>
      </c>
    </row>
    <row r="181" spans="1:49">
      <c r="A181" s="7" t="s">
        <v>24</v>
      </c>
      <c r="B181">
        <f>B180/((1+B167)^B171)</f>
        <v>1.809251394333065</v>
      </c>
      <c r="C181">
        <f>C180/((1+C167)^C171)</f>
        <v>1.8092513943330721</v>
      </c>
      <c r="D181">
        <f>D180/((1+D167)^D171)</f>
        <v>1.8092513943330666</v>
      </c>
    </row>
    <row r="182" spans="1:49">
      <c r="A182" s="7" t="s">
        <v>12</v>
      </c>
      <c r="B182">
        <f>B181^(1/B171)-1</f>
        <v>2.4000000000000021E-2</v>
      </c>
      <c r="C182">
        <f>C181^(1/C171)-1</f>
        <v>2.4000000000000243E-2</v>
      </c>
      <c r="D182">
        <f>D181^(1/D171)-1</f>
        <v>2.4000000000000021E-2</v>
      </c>
    </row>
    <row r="183" spans="1:49">
      <c r="A183" s="7" t="s">
        <v>5</v>
      </c>
      <c r="B183">
        <f>$B$3-B182</f>
        <v>5.9999999999999776E-3</v>
      </c>
      <c r="C183">
        <f>$B$3-C182</f>
        <v>5.9999999999997555E-3</v>
      </c>
      <c r="D183">
        <f>$B$3-D182</f>
        <v>5.9999999999999776E-3</v>
      </c>
    </row>
    <row r="184" spans="1:49" s="17" customFormat="1">
      <c r="A184" s="17" t="s">
        <v>6</v>
      </c>
      <c r="B184" s="16">
        <f>B183/$B$3</f>
        <v>0.19999999999999926</v>
      </c>
      <c r="C184" s="16">
        <f>C183/$B$3</f>
        <v>0.19999999999999185</v>
      </c>
      <c r="D184" s="16">
        <f>D183/$B$3</f>
        <v>0.19999999999999926</v>
      </c>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row>
    <row r="185" spans="1:49" s="17" customFormat="1">
      <c r="A185" s="17" t="s">
        <v>13</v>
      </c>
      <c r="B185" s="18">
        <f>B175/B180*100</f>
        <v>115.72620235155505</v>
      </c>
      <c r="C185" s="18">
        <f>C175/C180*100</f>
        <v>115.72620235155453</v>
      </c>
      <c r="D185" s="18">
        <f>D175/D180*100</f>
        <v>115.72620235155522</v>
      </c>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row>
    <row r="187" spans="1:49">
      <c r="A187" s="2" t="s">
        <v>281</v>
      </c>
    </row>
    <row r="188" spans="1:49">
      <c r="A188" t="s">
        <v>302</v>
      </c>
    </row>
    <row r="189" spans="1:49">
      <c r="A189" s="7" t="s">
        <v>19</v>
      </c>
      <c r="B189" s="2" t="s">
        <v>73</v>
      </c>
      <c r="C189" s="2" t="s">
        <v>74</v>
      </c>
      <c r="D189" s="2" t="s">
        <v>75</v>
      </c>
      <c r="E189" s="2" t="s">
        <v>76</v>
      </c>
      <c r="F189" s="2" t="s">
        <v>77</v>
      </c>
      <c r="G189" s="2" t="s">
        <v>78</v>
      </c>
      <c r="H189" s="2" t="s">
        <v>79</v>
      </c>
      <c r="I189" s="2" t="s">
        <v>32</v>
      </c>
      <c r="J189" s="2" t="s">
        <v>73</v>
      </c>
      <c r="K189" s="2" t="s">
        <v>74</v>
      </c>
      <c r="L189" s="2" t="s">
        <v>32</v>
      </c>
      <c r="M189" s="2" t="s">
        <v>75</v>
      </c>
      <c r="N189" s="2" t="s">
        <v>76</v>
      </c>
      <c r="O189" s="2" t="s">
        <v>77</v>
      </c>
      <c r="P189" s="2" t="s">
        <v>78</v>
      </c>
      <c r="Q189" s="2" t="s">
        <v>79</v>
      </c>
    </row>
    <row r="190" spans="1:49">
      <c r="A190" s="7" t="s">
        <v>275</v>
      </c>
      <c r="B190" s="2" t="s">
        <v>73</v>
      </c>
      <c r="C190" s="2" t="s">
        <v>73</v>
      </c>
      <c r="D190" s="2" t="s">
        <v>73</v>
      </c>
      <c r="E190" s="2" t="s">
        <v>73</v>
      </c>
      <c r="F190" s="2" t="s">
        <v>73</v>
      </c>
      <c r="G190" s="2" t="s">
        <v>73</v>
      </c>
      <c r="H190" s="2" t="s">
        <v>73</v>
      </c>
      <c r="I190" s="2" t="s">
        <v>73</v>
      </c>
      <c r="J190" s="2" t="s">
        <v>74</v>
      </c>
      <c r="K190" s="2" t="s">
        <v>74</v>
      </c>
      <c r="L190" s="2" t="s">
        <v>74</v>
      </c>
      <c r="M190" s="2" t="s">
        <v>75</v>
      </c>
      <c r="N190" s="2" t="s">
        <v>75</v>
      </c>
      <c r="O190" s="2" t="s">
        <v>75</v>
      </c>
      <c r="P190" s="2" t="s">
        <v>75</v>
      </c>
      <c r="Q190" s="2" t="s">
        <v>75</v>
      </c>
      <c r="R190" s="2"/>
    </row>
    <row r="191" spans="1:49">
      <c r="A191" s="7" t="s">
        <v>19</v>
      </c>
      <c r="B191" s="40">
        <v>0</v>
      </c>
      <c r="C191" s="14">
        <f>INDEX(SystemParamValues,MATCH("BasicRate",ParamNames,0),MATCH($B$2,SystemNames,0))</f>
        <v>0.2</v>
      </c>
      <c r="D191" s="14">
        <f>INDEX(SystemParamValues,MATCH("HigherRate",ParamNames,0),MATCH($B$2,SystemNames,0))</f>
        <v>0.4</v>
      </c>
      <c r="E191" s="14">
        <f>INDEX(SystemParamValues,MATCH("MTROnCBTaper1Kid",ParamNames,0),MATCH($B$2,SystemNames,0))</f>
        <v>0.50763999999999998</v>
      </c>
      <c r="F191" s="14">
        <f>INDEX(SystemParamValues,MATCH("MTROnCBTaper2Kids",ParamNames,0),MATCH($B$2,SystemNames,0))</f>
        <v>0.57888000000000006</v>
      </c>
      <c r="G191" s="14">
        <f>INDEX(SystemParamValues,MATCH("MTROnPATaper",ParamNames,0),MATCH($B$2,SystemNames,0))</f>
        <v>0.6</v>
      </c>
      <c r="H191" s="14">
        <f>INDEX(SystemParamValues,MATCH("AdditionalRate",ParamNames,0),MATCH($B$2,SystemNames,0))</f>
        <v>0.45</v>
      </c>
      <c r="I191" s="14">
        <f>INDEX(SystemParamValues,MATCH("BasicRate",ParamNames,0),MATCH($B$2,SystemNames,0))+INDEX(SystemParamValues,MATCH("TaxCredTaperRate",ParamNames,0),MATCH($B$2,SystemNames,0))</f>
        <v>0.61</v>
      </c>
      <c r="J191" s="14">
        <v>0</v>
      </c>
      <c r="K191" s="14">
        <f>INDEX(SystemParamValues,MATCH("BasicRate",ParamNames,0),MATCH($B$2,SystemNames,0))</f>
        <v>0.2</v>
      </c>
      <c r="L191" s="14">
        <f>INDEX(SystemParamValues,MATCH("BasicRate",ParamNames,0),MATCH($B$2,SystemNames,0))+INDEX(SystemParamValues,MATCH("TaxCredTaperRate",ParamNames,0),MATCH($B$2,SystemNames,0))</f>
        <v>0.61</v>
      </c>
      <c r="M191" s="14">
        <f>INDEX(SystemParamValues,MATCH("HigherRate",ParamNames,0),MATCH($B$2,SystemNames,0))</f>
        <v>0.4</v>
      </c>
      <c r="N191" s="14">
        <f>INDEX(SystemParamValues,MATCH("MTROnCBTaper1Kid",ParamNames,0),MATCH($B$2,SystemNames,0))</f>
        <v>0.50763999999999998</v>
      </c>
      <c r="O191" s="14">
        <f>INDEX(SystemParamValues,MATCH("MTROnCBTaper2Kids",ParamNames,0),MATCH($B$2,SystemNames,0))</f>
        <v>0.57888000000000006</v>
      </c>
      <c r="P191" s="14">
        <f>INDEX(SystemParamValues,MATCH("MTROnPATaper",ParamNames,0),MATCH($B$2,SystemNames,0))</f>
        <v>0.6</v>
      </c>
      <c r="Q191" s="14">
        <f>INDEX(SystemParamValues,MATCH("AdditionalRate",ParamNames,0),MATCH($B$2,SystemNames,0))</f>
        <v>0.45</v>
      </c>
    </row>
    <row r="192" spans="1:49">
      <c r="A192" s="7" t="s">
        <v>20</v>
      </c>
      <c r="B192" s="14">
        <v>0</v>
      </c>
      <c r="C192" s="14">
        <v>0</v>
      </c>
      <c r="D192" s="14">
        <v>0</v>
      </c>
      <c r="E192" s="14">
        <v>0</v>
      </c>
      <c r="F192" s="14">
        <v>0</v>
      </c>
      <c r="G192" s="14">
        <v>0</v>
      </c>
      <c r="H192" s="14">
        <v>0</v>
      </c>
      <c r="I192" s="14">
        <v>0</v>
      </c>
      <c r="J192" s="14">
        <f>INDEX(SystemParamValues,MATCH("CGTBasicRate",ParamNames,0),MATCH($B$2,SystemNames,0))</f>
        <v>0.18</v>
      </c>
      <c r="K192" s="14">
        <f>INDEX(SystemParamValues,MATCH("CGTBasicRate",ParamNames,0),MATCH($B$2,SystemNames,0))</f>
        <v>0.18</v>
      </c>
      <c r="L192" s="14">
        <f>INDEX(SystemParamValues,MATCH("CGTBasicRate",ParamNames,0),MATCH($B$2,SystemNames,0))</f>
        <v>0.18</v>
      </c>
      <c r="M192" s="14">
        <f>INDEX(SystemParamValues,MATCH("CGTHigherRate",ParamNames,0),MATCH($B$2,SystemNames,0))</f>
        <v>0.28000000000000003</v>
      </c>
      <c r="N192" s="14">
        <f>INDEX(SystemParamValues,MATCH("CGTHigherRate",ParamNames,0),MATCH($B$2,SystemNames,0))</f>
        <v>0.28000000000000003</v>
      </c>
      <c r="O192" s="14">
        <f>INDEX(SystemParamValues,MATCH("CGTHigherRate",ParamNames,0),MATCH($B$2,SystemNames,0))</f>
        <v>0.28000000000000003</v>
      </c>
      <c r="P192" s="14">
        <f>INDEX(SystemParamValues,MATCH("CGTHigherRate",ParamNames,0),MATCH($B$2,SystemNames,0))</f>
        <v>0.28000000000000003</v>
      </c>
      <c r="Q192" s="14">
        <f>INDEX(SystemParamValues,MATCH("CGTHigherRate",ParamNames,0),MATCH($B$2,SystemNames,0))</f>
        <v>0.28000000000000003</v>
      </c>
    </row>
    <row r="193" spans="1:49">
      <c r="A193" s="7" t="s">
        <v>251</v>
      </c>
      <c r="B193" s="1">
        <f>1</f>
        <v>1</v>
      </c>
      <c r="C193" s="1">
        <f>1</f>
        <v>1</v>
      </c>
      <c r="D193" s="1">
        <f>1</f>
        <v>1</v>
      </c>
      <c r="E193" s="1">
        <f>1</f>
        <v>1</v>
      </c>
      <c r="F193" s="1">
        <f>1</f>
        <v>1</v>
      </c>
      <c r="G193" s="1">
        <f>1</f>
        <v>1</v>
      </c>
      <c r="H193" s="1">
        <f>1</f>
        <v>1</v>
      </c>
      <c r="I193" s="1">
        <f>1</f>
        <v>1</v>
      </c>
      <c r="J193" s="1">
        <f>1</f>
        <v>1</v>
      </c>
      <c r="K193" s="1">
        <f>1</f>
        <v>1</v>
      </c>
      <c r="L193" s="1">
        <f>1</f>
        <v>1</v>
      </c>
      <c r="M193" s="1">
        <f>1</f>
        <v>1</v>
      </c>
      <c r="N193" s="1">
        <f>1</f>
        <v>1</v>
      </c>
      <c r="O193" s="1">
        <f>1</f>
        <v>1</v>
      </c>
      <c r="P193" s="1">
        <f>1</f>
        <v>1</v>
      </c>
      <c r="Q193" s="1">
        <f>1</f>
        <v>1</v>
      </c>
    </row>
    <row r="194" spans="1:49">
      <c r="A194" s="7" t="s">
        <v>250</v>
      </c>
      <c r="B194" s="1">
        <f t="shared" ref="B194:Q194" si="0">(1+$B$3)*(1+$B$4)-1</f>
        <v>5.0599999999999978E-2</v>
      </c>
      <c r="C194" s="1">
        <f t="shared" si="0"/>
        <v>5.0599999999999978E-2</v>
      </c>
      <c r="D194" s="1">
        <f t="shared" si="0"/>
        <v>5.0599999999999978E-2</v>
      </c>
      <c r="E194" s="1">
        <f t="shared" si="0"/>
        <v>5.0599999999999978E-2</v>
      </c>
      <c r="F194" s="1">
        <f t="shared" si="0"/>
        <v>5.0599999999999978E-2</v>
      </c>
      <c r="G194" s="1">
        <f t="shared" si="0"/>
        <v>5.0599999999999978E-2</v>
      </c>
      <c r="H194" s="1">
        <f t="shared" si="0"/>
        <v>5.0599999999999978E-2</v>
      </c>
      <c r="I194" s="1">
        <f t="shared" si="0"/>
        <v>5.0599999999999978E-2</v>
      </c>
      <c r="J194" s="1">
        <f t="shared" si="0"/>
        <v>5.0599999999999978E-2</v>
      </c>
      <c r="K194" s="1">
        <f t="shared" si="0"/>
        <v>5.0599999999999978E-2</v>
      </c>
      <c r="L194" s="1">
        <f t="shared" si="0"/>
        <v>5.0599999999999978E-2</v>
      </c>
      <c r="M194" s="1">
        <f t="shared" si="0"/>
        <v>5.0599999999999978E-2</v>
      </c>
      <c r="N194" s="1">
        <f t="shared" si="0"/>
        <v>5.0599999999999978E-2</v>
      </c>
      <c r="O194" s="1">
        <f t="shared" si="0"/>
        <v>5.0599999999999978E-2</v>
      </c>
      <c r="P194" s="1">
        <f t="shared" si="0"/>
        <v>5.0599999999999978E-2</v>
      </c>
      <c r="Q194" s="1">
        <f t="shared" si="0"/>
        <v>5.0599999999999978E-2</v>
      </c>
    </row>
    <row r="195" spans="1:49">
      <c r="A195" s="7" t="s">
        <v>254</v>
      </c>
      <c r="B195" s="1">
        <f t="shared" ref="B195:Q195" si="1">B193*((1+B194)^$B$9)</f>
        <v>1.0506</v>
      </c>
      <c r="C195" s="1">
        <f t="shared" si="1"/>
        <v>1.0506</v>
      </c>
      <c r="D195" s="1">
        <f t="shared" si="1"/>
        <v>1.0506</v>
      </c>
      <c r="E195" s="1">
        <f t="shared" si="1"/>
        <v>1.0506</v>
      </c>
      <c r="F195" s="1">
        <f t="shared" si="1"/>
        <v>1.0506</v>
      </c>
      <c r="G195" s="1">
        <f t="shared" si="1"/>
        <v>1.0506</v>
      </c>
      <c r="H195" s="1">
        <f t="shared" si="1"/>
        <v>1.0506</v>
      </c>
      <c r="I195" s="1">
        <f t="shared" si="1"/>
        <v>1.0506</v>
      </c>
      <c r="J195" s="1">
        <f t="shared" si="1"/>
        <v>1.0506</v>
      </c>
      <c r="K195" s="1">
        <f t="shared" si="1"/>
        <v>1.0506</v>
      </c>
      <c r="L195" s="1">
        <f t="shared" si="1"/>
        <v>1.0506</v>
      </c>
      <c r="M195" s="1">
        <f t="shared" si="1"/>
        <v>1.0506</v>
      </c>
      <c r="N195" s="1">
        <f t="shared" si="1"/>
        <v>1.0506</v>
      </c>
      <c r="O195" s="1">
        <f t="shared" si="1"/>
        <v>1.0506</v>
      </c>
      <c r="P195" s="1">
        <f t="shared" si="1"/>
        <v>1.0506</v>
      </c>
      <c r="Q195" s="1">
        <f t="shared" si="1"/>
        <v>1.0506</v>
      </c>
    </row>
    <row r="196" spans="1:49">
      <c r="A196" s="7" t="s">
        <v>258</v>
      </c>
      <c r="B196" s="1">
        <f t="shared" ref="B196:Q196" si="2">B195</f>
        <v>1.0506</v>
      </c>
      <c r="C196" s="1">
        <f t="shared" si="2"/>
        <v>1.0506</v>
      </c>
      <c r="D196" s="1">
        <f t="shared" si="2"/>
        <v>1.0506</v>
      </c>
      <c r="E196" s="1">
        <f t="shared" si="2"/>
        <v>1.0506</v>
      </c>
      <c r="F196" s="1">
        <f t="shared" si="2"/>
        <v>1.0506</v>
      </c>
      <c r="G196" s="1">
        <f t="shared" si="2"/>
        <v>1.0506</v>
      </c>
      <c r="H196" s="1">
        <f t="shared" si="2"/>
        <v>1.0506</v>
      </c>
      <c r="I196" s="1">
        <f t="shared" si="2"/>
        <v>1.0506</v>
      </c>
      <c r="J196" s="1">
        <f t="shared" si="2"/>
        <v>1.0506</v>
      </c>
      <c r="K196" s="1">
        <f t="shared" si="2"/>
        <v>1.0506</v>
      </c>
      <c r="L196" s="1">
        <f t="shared" si="2"/>
        <v>1.0506</v>
      </c>
      <c r="M196" s="1">
        <f t="shared" si="2"/>
        <v>1.0506</v>
      </c>
      <c r="N196" s="1">
        <f t="shared" si="2"/>
        <v>1.0506</v>
      </c>
      <c r="O196" s="1">
        <f t="shared" si="2"/>
        <v>1.0506</v>
      </c>
      <c r="P196" s="1">
        <f t="shared" si="2"/>
        <v>1.0506</v>
      </c>
      <c r="Q196" s="1">
        <f t="shared" si="2"/>
        <v>1.0506</v>
      </c>
    </row>
    <row r="197" spans="1:49">
      <c r="A197" s="7" t="s">
        <v>253</v>
      </c>
      <c r="B197" s="1">
        <f>1</f>
        <v>1</v>
      </c>
      <c r="C197" s="1">
        <f>1</f>
        <v>1</v>
      </c>
      <c r="D197" s="1">
        <f>1</f>
        <v>1</v>
      </c>
      <c r="E197" s="1">
        <f>1</f>
        <v>1</v>
      </c>
      <c r="F197" s="1">
        <f>1</f>
        <v>1</v>
      </c>
      <c r="G197" s="1">
        <f>1</f>
        <v>1</v>
      </c>
      <c r="H197" s="1">
        <f>1</f>
        <v>1</v>
      </c>
      <c r="I197" s="1">
        <f>1</f>
        <v>1</v>
      </c>
      <c r="J197" s="1">
        <f>1</f>
        <v>1</v>
      </c>
      <c r="K197" s="1">
        <f>1</f>
        <v>1</v>
      </c>
      <c r="L197" s="1">
        <f>1</f>
        <v>1</v>
      </c>
      <c r="M197" s="1">
        <f>1</f>
        <v>1</v>
      </c>
      <c r="N197" s="1">
        <f>1</f>
        <v>1</v>
      </c>
      <c r="O197" s="1">
        <f>1</f>
        <v>1</v>
      </c>
      <c r="P197" s="1">
        <f>1</f>
        <v>1</v>
      </c>
      <c r="Q197" s="1">
        <f>1</f>
        <v>1</v>
      </c>
    </row>
    <row r="198" spans="1:49">
      <c r="A198" s="7" t="s">
        <v>26</v>
      </c>
      <c r="B198" s="1">
        <f t="shared" ref="B198:Q198" si="3">$B$5+$B$6*(1-B191)</f>
        <v>5.0599999999999978E-2</v>
      </c>
      <c r="C198" s="1">
        <f t="shared" si="3"/>
        <v>4.4479999999999985E-2</v>
      </c>
      <c r="D198" s="1">
        <f t="shared" si="3"/>
        <v>3.8359999999999991E-2</v>
      </c>
      <c r="E198" s="1">
        <f t="shared" si="3"/>
        <v>3.506621599999999E-2</v>
      </c>
      <c r="F198" s="1">
        <f t="shared" si="3"/>
        <v>3.2886271999999987E-2</v>
      </c>
      <c r="G198" s="1">
        <f t="shared" si="3"/>
        <v>3.2239999999999991E-2</v>
      </c>
      <c r="H198" s="1">
        <f t="shared" si="3"/>
        <v>3.6829999999999988E-2</v>
      </c>
      <c r="I198" s="1">
        <f t="shared" si="3"/>
        <v>3.193399999999999E-2</v>
      </c>
      <c r="J198" s="1">
        <f t="shared" si="3"/>
        <v>5.0599999999999978E-2</v>
      </c>
      <c r="K198" s="1">
        <f t="shared" si="3"/>
        <v>4.4479999999999985E-2</v>
      </c>
      <c r="L198" s="1">
        <f t="shared" si="3"/>
        <v>3.193399999999999E-2</v>
      </c>
      <c r="M198" s="1">
        <f t="shared" si="3"/>
        <v>3.8359999999999991E-2</v>
      </c>
      <c r="N198" s="1">
        <f t="shared" si="3"/>
        <v>3.506621599999999E-2</v>
      </c>
      <c r="O198" s="1">
        <f t="shared" si="3"/>
        <v>3.2886271999999987E-2</v>
      </c>
      <c r="P198" s="1">
        <f t="shared" si="3"/>
        <v>3.2239999999999991E-2</v>
      </c>
      <c r="Q198" s="1">
        <f t="shared" si="3"/>
        <v>3.6829999999999988E-2</v>
      </c>
    </row>
    <row r="199" spans="1:49">
      <c r="A199" s="7" t="s">
        <v>22</v>
      </c>
      <c r="B199">
        <f t="shared" ref="B199:Q199" si="4">B197*((1+B198)^$B$9)</f>
        <v>1.0506</v>
      </c>
      <c r="C199">
        <f t="shared" si="4"/>
        <v>1.0444800000000001</v>
      </c>
      <c r="D199">
        <f t="shared" si="4"/>
        <v>1.0383599999999999</v>
      </c>
      <c r="E199">
        <f t="shared" si="4"/>
        <v>1.0350662159999999</v>
      </c>
      <c r="F199">
        <f t="shared" si="4"/>
        <v>1.032886272</v>
      </c>
      <c r="G199">
        <f t="shared" si="4"/>
        <v>1.03224</v>
      </c>
      <c r="H199">
        <f t="shared" si="4"/>
        <v>1.0368299999999999</v>
      </c>
      <c r="I199">
        <f t="shared" si="4"/>
        <v>1.0319339999999999</v>
      </c>
      <c r="J199">
        <f t="shared" si="4"/>
        <v>1.0506</v>
      </c>
      <c r="K199">
        <f t="shared" si="4"/>
        <v>1.0444800000000001</v>
      </c>
      <c r="L199">
        <f t="shared" si="4"/>
        <v>1.0319339999999999</v>
      </c>
      <c r="M199">
        <f t="shared" si="4"/>
        <v>1.0383599999999999</v>
      </c>
      <c r="N199">
        <f t="shared" si="4"/>
        <v>1.0350662159999999</v>
      </c>
      <c r="O199">
        <f t="shared" si="4"/>
        <v>1.032886272</v>
      </c>
      <c r="P199">
        <f t="shared" si="4"/>
        <v>1.03224</v>
      </c>
      <c r="Q199">
        <f t="shared" si="4"/>
        <v>1.0368299999999999</v>
      </c>
    </row>
    <row r="200" spans="1:49">
      <c r="A200" s="7" t="s">
        <v>23</v>
      </c>
      <c r="B200">
        <f t="shared" ref="B200:Q200" si="5">B197*$B$5*(1-(1+B198)^$B$9)/(1-(1+B198))</f>
        <v>0.02</v>
      </c>
      <c r="C200">
        <f t="shared" si="5"/>
        <v>0.02</v>
      </c>
      <c r="D200">
        <f t="shared" si="5"/>
        <v>0.02</v>
      </c>
      <c r="E200">
        <f t="shared" si="5"/>
        <v>0.02</v>
      </c>
      <c r="F200">
        <f t="shared" si="5"/>
        <v>0.02</v>
      </c>
      <c r="G200">
        <f t="shared" si="5"/>
        <v>0.02</v>
      </c>
      <c r="H200">
        <f t="shared" si="5"/>
        <v>0.02</v>
      </c>
      <c r="I200">
        <f t="shared" si="5"/>
        <v>0.02</v>
      </c>
      <c r="J200">
        <f t="shared" si="5"/>
        <v>0.02</v>
      </c>
      <c r="K200">
        <f t="shared" si="5"/>
        <v>0.02</v>
      </c>
      <c r="L200">
        <f t="shared" si="5"/>
        <v>0.02</v>
      </c>
      <c r="M200">
        <f t="shared" si="5"/>
        <v>0.02</v>
      </c>
      <c r="N200">
        <f t="shared" si="5"/>
        <v>0.02</v>
      </c>
      <c r="O200">
        <f t="shared" si="5"/>
        <v>0.02</v>
      </c>
      <c r="P200">
        <f t="shared" si="5"/>
        <v>0.02</v>
      </c>
      <c r="Q200">
        <f t="shared" si="5"/>
        <v>0.02</v>
      </c>
    </row>
    <row r="201" spans="1:49">
      <c r="A201" s="7" t="s">
        <v>21</v>
      </c>
      <c r="B201">
        <f t="shared" ref="B201:Q201" si="6">B199-B200*B192</f>
        <v>1.0506</v>
      </c>
      <c r="C201">
        <f t="shared" si="6"/>
        <v>1.0444800000000001</v>
      </c>
      <c r="D201">
        <f t="shared" si="6"/>
        <v>1.0383599999999999</v>
      </c>
      <c r="E201">
        <f t="shared" si="6"/>
        <v>1.0350662159999999</v>
      </c>
      <c r="F201">
        <f t="shared" si="6"/>
        <v>1.032886272</v>
      </c>
      <c r="G201">
        <f t="shared" si="6"/>
        <v>1.03224</v>
      </c>
      <c r="H201">
        <f t="shared" si="6"/>
        <v>1.0368299999999999</v>
      </c>
      <c r="I201">
        <f t="shared" si="6"/>
        <v>1.0319339999999999</v>
      </c>
      <c r="J201">
        <f t="shared" si="6"/>
        <v>1.0469999999999999</v>
      </c>
      <c r="K201">
        <f t="shared" si="6"/>
        <v>1.04088</v>
      </c>
      <c r="L201">
        <f t="shared" si="6"/>
        <v>1.0283339999999999</v>
      </c>
      <c r="M201">
        <f t="shared" si="6"/>
        <v>1.0327599999999999</v>
      </c>
      <c r="N201">
        <f t="shared" si="6"/>
        <v>1.0294662159999999</v>
      </c>
      <c r="O201">
        <f t="shared" si="6"/>
        <v>1.027286272</v>
      </c>
      <c r="P201">
        <f t="shared" si="6"/>
        <v>1.02664</v>
      </c>
      <c r="Q201">
        <f t="shared" si="6"/>
        <v>1.0312299999999999</v>
      </c>
    </row>
    <row r="202" spans="1:49">
      <c r="A202" s="7" t="s">
        <v>24</v>
      </c>
      <c r="B202">
        <f t="shared" ref="B202:Q202" si="7">B201/((1+$B$4)^$B$9)</f>
        <v>1.03</v>
      </c>
      <c r="C202">
        <f t="shared" si="7"/>
        <v>1.024</v>
      </c>
      <c r="D202">
        <f t="shared" si="7"/>
        <v>1.018</v>
      </c>
      <c r="E202">
        <f t="shared" si="7"/>
        <v>1.0147708</v>
      </c>
      <c r="F202">
        <f t="shared" si="7"/>
        <v>1.0126336</v>
      </c>
      <c r="G202">
        <f t="shared" si="7"/>
        <v>1.012</v>
      </c>
      <c r="H202">
        <f t="shared" si="7"/>
        <v>1.0165</v>
      </c>
      <c r="I202">
        <f t="shared" si="7"/>
        <v>1.0116999999999998</v>
      </c>
      <c r="J202">
        <f t="shared" si="7"/>
        <v>1.026470588235294</v>
      </c>
      <c r="K202">
        <f t="shared" si="7"/>
        <v>1.020470588235294</v>
      </c>
      <c r="L202">
        <f t="shared" si="7"/>
        <v>1.008170588235294</v>
      </c>
      <c r="M202">
        <f t="shared" si="7"/>
        <v>1.0125098039215685</v>
      </c>
      <c r="N202">
        <f t="shared" si="7"/>
        <v>1.0092806039215685</v>
      </c>
      <c r="O202">
        <f t="shared" si="7"/>
        <v>1.0071434039215685</v>
      </c>
      <c r="P202">
        <f t="shared" si="7"/>
        <v>1.0065098039215685</v>
      </c>
      <c r="Q202">
        <f t="shared" si="7"/>
        <v>1.0110098039215685</v>
      </c>
    </row>
    <row r="203" spans="1:49">
      <c r="A203" s="7" t="s">
        <v>12</v>
      </c>
      <c r="B203">
        <f t="shared" ref="B203:Q203" si="8">B202^(1/$B$9)-1</f>
        <v>3.0000000000000027E-2</v>
      </c>
      <c r="C203">
        <f t="shared" si="8"/>
        <v>2.4000000000000021E-2</v>
      </c>
      <c r="D203">
        <f t="shared" si="8"/>
        <v>1.8000000000000016E-2</v>
      </c>
      <c r="E203">
        <f t="shared" si="8"/>
        <v>1.4770799999999973E-2</v>
      </c>
      <c r="F203">
        <f t="shared" si="8"/>
        <v>1.2633600000000023E-2</v>
      </c>
      <c r="G203">
        <f t="shared" si="8"/>
        <v>1.2000000000000011E-2</v>
      </c>
      <c r="H203">
        <f t="shared" si="8"/>
        <v>1.6499999999999959E-2</v>
      </c>
      <c r="I203">
        <f t="shared" si="8"/>
        <v>1.1699999999999822E-2</v>
      </c>
      <c r="J203">
        <f t="shared" si="8"/>
        <v>2.6470588235294024E-2</v>
      </c>
      <c r="K203">
        <f t="shared" si="8"/>
        <v>2.0470588235294018E-2</v>
      </c>
      <c r="L203">
        <f t="shared" si="8"/>
        <v>8.1705882352940407E-3</v>
      </c>
      <c r="M203">
        <f t="shared" si="8"/>
        <v>1.250980392156853E-2</v>
      </c>
      <c r="N203">
        <f t="shared" si="8"/>
        <v>9.2806039215684866E-3</v>
      </c>
      <c r="O203">
        <f t="shared" si="8"/>
        <v>7.1434039215685363E-3</v>
      </c>
      <c r="P203">
        <f t="shared" si="8"/>
        <v>6.5098039215685244E-3</v>
      </c>
      <c r="Q203">
        <f t="shared" si="8"/>
        <v>1.1009803921568473E-2</v>
      </c>
    </row>
    <row r="204" spans="1:49">
      <c r="A204" s="7" t="s">
        <v>5</v>
      </c>
      <c r="B204">
        <f t="shared" ref="B204:Q204" si="9">$B$3-B203</f>
        <v>-2.7755575615628914E-17</v>
      </c>
      <c r="C204">
        <f t="shared" si="9"/>
        <v>5.9999999999999776E-3</v>
      </c>
      <c r="D204">
        <f t="shared" si="9"/>
        <v>1.1999999999999983E-2</v>
      </c>
      <c r="E204">
        <f t="shared" si="9"/>
        <v>1.5229200000000026E-2</v>
      </c>
      <c r="F204">
        <f t="shared" si="9"/>
        <v>1.7366399999999976E-2</v>
      </c>
      <c r="G204">
        <f t="shared" si="9"/>
        <v>1.7999999999999988E-2</v>
      </c>
      <c r="H204">
        <f t="shared" si="9"/>
        <v>1.350000000000004E-2</v>
      </c>
      <c r="I204">
        <f t="shared" si="9"/>
        <v>1.8300000000000177E-2</v>
      </c>
      <c r="J204">
        <f t="shared" si="9"/>
        <v>3.5294117647059753E-3</v>
      </c>
      <c r="K204">
        <f t="shared" si="9"/>
        <v>9.5294117647059806E-3</v>
      </c>
      <c r="L204">
        <f t="shared" si="9"/>
        <v>2.1829411764705958E-2</v>
      </c>
      <c r="M204">
        <f t="shared" si="9"/>
        <v>1.7490196078431469E-2</v>
      </c>
      <c r="N204">
        <f t="shared" si="9"/>
        <v>2.0719396078431512E-2</v>
      </c>
      <c r="O204">
        <f t="shared" si="9"/>
        <v>2.2856596078431463E-2</v>
      </c>
      <c r="P204">
        <f t="shared" si="9"/>
        <v>2.3490196078431475E-2</v>
      </c>
      <c r="Q204">
        <f t="shared" si="9"/>
        <v>1.8990196078431526E-2</v>
      </c>
    </row>
    <row r="205" spans="1:49" s="17" customFormat="1">
      <c r="A205" s="17" t="s">
        <v>6</v>
      </c>
      <c r="B205" s="16">
        <f t="shared" ref="B205:Q205" si="10">B204/$B$3</f>
        <v>-9.2518585385429718E-16</v>
      </c>
      <c r="C205" s="16">
        <f t="shared" si="10"/>
        <v>0.19999999999999926</v>
      </c>
      <c r="D205" s="16">
        <f t="shared" si="10"/>
        <v>0.39999999999999947</v>
      </c>
      <c r="E205" s="16">
        <f t="shared" si="10"/>
        <v>0.50764000000000087</v>
      </c>
      <c r="F205" s="16">
        <f t="shared" si="10"/>
        <v>0.57887999999999928</v>
      </c>
      <c r="G205" s="16">
        <f t="shared" si="10"/>
        <v>0.59999999999999964</v>
      </c>
      <c r="H205" s="16">
        <f t="shared" si="10"/>
        <v>0.45000000000000134</v>
      </c>
      <c r="I205" s="16">
        <f t="shared" si="10"/>
        <v>0.61000000000000598</v>
      </c>
      <c r="J205" s="16">
        <f t="shared" si="10"/>
        <v>0.11764705882353252</v>
      </c>
      <c r="K205" s="16">
        <f t="shared" si="10"/>
        <v>0.31764705882353272</v>
      </c>
      <c r="L205" s="16">
        <f t="shared" si="10"/>
        <v>0.72764705882353198</v>
      </c>
      <c r="M205" s="16">
        <f t="shared" si="10"/>
        <v>0.58300653594771568</v>
      </c>
      <c r="N205" s="16">
        <f t="shared" si="10"/>
        <v>0.69064653594771708</v>
      </c>
      <c r="O205" s="16">
        <f t="shared" si="10"/>
        <v>0.76188653594771549</v>
      </c>
      <c r="P205" s="16">
        <f t="shared" si="10"/>
        <v>0.78300653594771585</v>
      </c>
      <c r="Q205" s="16">
        <f t="shared" si="10"/>
        <v>0.63300653594771761</v>
      </c>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row>
    <row r="206" spans="1:49" s="17" customFormat="1">
      <c r="A206" s="17" t="s">
        <v>13</v>
      </c>
      <c r="B206" s="18">
        <f>B196/B201*100</f>
        <v>100</v>
      </c>
      <c r="C206" s="18">
        <f t="shared" ref="C206:Q206" si="11">C196/C201*100</f>
        <v>100.5859375</v>
      </c>
      <c r="D206" s="18">
        <f t="shared" si="11"/>
        <v>101.17878192534381</v>
      </c>
      <c r="E206" s="18">
        <f t="shared" si="11"/>
        <v>101.50075268228058</v>
      </c>
      <c r="F206" s="18">
        <f t="shared" si="11"/>
        <v>101.71497370816058</v>
      </c>
      <c r="G206" s="18">
        <f t="shared" si="11"/>
        <v>101.7786561264822</v>
      </c>
      <c r="H206" s="18">
        <f t="shared" si="11"/>
        <v>101.32808657156912</v>
      </c>
      <c r="I206" s="18">
        <f t="shared" si="11"/>
        <v>101.80883661164377</v>
      </c>
      <c r="J206" s="18">
        <f t="shared" si="11"/>
        <v>100.34383954154728</v>
      </c>
      <c r="K206" s="18">
        <f t="shared" si="11"/>
        <v>100.93382522480978</v>
      </c>
      <c r="L206" s="18">
        <f t="shared" si="11"/>
        <v>102.16524981183157</v>
      </c>
      <c r="M206" s="18">
        <f t="shared" si="11"/>
        <v>101.72741004686472</v>
      </c>
      <c r="N206" s="18">
        <f t="shared" si="11"/>
        <v>102.05288757139751</v>
      </c>
      <c r="O206" s="18">
        <f t="shared" si="11"/>
        <v>102.26944802392921</v>
      </c>
      <c r="P206" s="18">
        <f t="shared" si="11"/>
        <v>102.33382685264552</v>
      </c>
      <c r="Q206" s="18">
        <f t="shared" si="11"/>
        <v>101.87833945870466</v>
      </c>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row>
    <row r="208" spans="1:49">
      <c r="A208" s="7" t="s">
        <v>146</v>
      </c>
    </row>
    <row r="209" spans="1:18">
      <c r="A209" s="7" t="s">
        <v>19</v>
      </c>
      <c r="B209" s="2" t="s">
        <v>73</v>
      </c>
      <c r="C209" s="2" t="s">
        <v>74</v>
      </c>
      <c r="D209" s="2" t="s">
        <v>75</v>
      </c>
      <c r="E209" s="2" t="s">
        <v>76</v>
      </c>
      <c r="F209" s="2" t="s">
        <v>77</v>
      </c>
      <c r="G209" s="2" t="s">
        <v>78</v>
      </c>
      <c r="H209" s="2" t="s">
        <v>79</v>
      </c>
      <c r="I209" s="2" t="s">
        <v>32</v>
      </c>
      <c r="J209" s="2" t="s">
        <v>73</v>
      </c>
      <c r="K209" s="2" t="s">
        <v>74</v>
      </c>
      <c r="L209" s="2" t="s">
        <v>32</v>
      </c>
      <c r="M209" s="2" t="s">
        <v>75</v>
      </c>
      <c r="N209" s="2" t="s">
        <v>76</v>
      </c>
      <c r="O209" s="2" t="s">
        <v>77</v>
      </c>
      <c r="P209" s="2" t="s">
        <v>78</v>
      </c>
      <c r="Q209" s="2" t="s">
        <v>79</v>
      </c>
    </row>
    <row r="210" spans="1:18">
      <c r="A210" s="7" t="s">
        <v>275</v>
      </c>
      <c r="B210" s="2" t="s">
        <v>73</v>
      </c>
      <c r="C210" s="2" t="s">
        <v>73</v>
      </c>
      <c r="D210" s="2" t="s">
        <v>73</v>
      </c>
      <c r="E210" s="2" t="s">
        <v>73</v>
      </c>
      <c r="F210" s="2" t="s">
        <v>73</v>
      </c>
      <c r="G210" s="2" t="s">
        <v>73</v>
      </c>
      <c r="H210" s="2" t="s">
        <v>73</v>
      </c>
      <c r="I210" s="2" t="s">
        <v>73</v>
      </c>
      <c r="J210" s="2" t="s">
        <v>74</v>
      </c>
      <c r="K210" s="2" t="s">
        <v>74</v>
      </c>
      <c r="L210" s="2" t="s">
        <v>74</v>
      </c>
      <c r="M210" s="2" t="s">
        <v>75</v>
      </c>
      <c r="N210" s="2" t="s">
        <v>75</v>
      </c>
      <c r="O210" s="2" t="s">
        <v>75</v>
      </c>
      <c r="P210" s="2" t="s">
        <v>75</v>
      </c>
      <c r="Q210" s="2" t="s">
        <v>75</v>
      </c>
      <c r="R210" s="2"/>
    </row>
    <row r="211" spans="1:18">
      <c r="A211" s="7" t="s">
        <v>19</v>
      </c>
      <c r="B211" s="40">
        <v>0</v>
      </c>
      <c r="C211" s="14">
        <f>INDEX(SystemParamValues,MATCH("BasicRate",ParamNames,0),MATCH($B$2,SystemNames,0))</f>
        <v>0.2</v>
      </c>
      <c r="D211" s="14">
        <f>INDEX(SystemParamValues,MATCH("HigherRate",ParamNames,0),MATCH($B$2,SystemNames,0))</f>
        <v>0.4</v>
      </c>
      <c r="E211" s="14">
        <f>INDEX(SystemParamValues,MATCH("MTROnCBTaper1Kid",ParamNames,0),MATCH($B$2,SystemNames,0))</f>
        <v>0.50763999999999998</v>
      </c>
      <c r="F211" s="14">
        <f>INDEX(SystemParamValues,MATCH("MTROnCBTaper2Kids",ParamNames,0),MATCH($B$2,SystemNames,0))</f>
        <v>0.57888000000000006</v>
      </c>
      <c r="G211" s="14">
        <f>INDEX(SystemParamValues,MATCH("MTROnPATaper",ParamNames,0),MATCH($B$2,SystemNames,0))</f>
        <v>0.6</v>
      </c>
      <c r="H211" s="14">
        <f>INDEX(SystemParamValues,MATCH("AdditionalRate",ParamNames,0),MATCH($B$2,SystemNames,0))</f>
        <v>0.45</v>
      </c>
      <c r="I211" s="14">
        <f>INDEX(SystemParamValues,MATCH("BasicRate",ParamNames,0),MATCH($B$2,SystemNames,0))+INDEX(SystemParamValues,MATCH("TaxCredTaperRate",ParamNames,0),MATCH($B$2,SystemNames,0))</f>
        <v>0.61</v>
      </c>
      <c r="J211" s="14">
        <v>0</v>
      </c>
      <c r="K211" s="14">
        <f>INDEX(SystemParamValues,MATCH("BasicRate",ParamNames,0),MATCH($B$2,SystemNames,0))</f>
        <v>0.2</v>
      </c>
      <c r="L211" s="14">
        <f>INDEX(SystemParamValues,MATCH("BasicRate",ParamNames,0),MATCH($B$2,SystemNames,0))+INDEX(SystemParamValues,MATCH("TaxCredTaperRate",ParamNames,0),MATCH($B$2,SystemNames,0))</f>
        <v>0.61</v>
      </c>
      <c r="M211" s="14">
        <f>INDEX(SystemParamValues,MATCH("HigherRate",ParamNames,0),MATCH($B$2,SystemNames,0))</f>
        <v>0.4</v>
      </c>
      <c r="N211" s="14">
        <f>INDEX(SystemParamValues,MATCH("MTROnCBTaper1Kid",ParamNames,0),MATCH($B$2,SystemNames,0))</f>
        <v>0.50763999999999998</v>
      </c>
      <c r="O211" s="14">
        <f>INDEX(SystemParamValues,MATCH("MTROnCBTaper2Kids",ParamNames,0),MATCH($B$2,SystemNames,0))</f>
        <v>0.57888000000000006</v>
      </c>
      <c r="P211" s="14">
        <f>INDEX(SystemParamValues,MATCH("MTROnPATaper",ParamNames,0),MATCH($B$2,SystemNames,0))</f>
        <v>0.6</v>
      </c>
      <c r="Q211" s="14">
        <f>INDEX(SystemParamValues,MATCH("AdditionalRate",ParamNames,0),MATCH($B$2,SystemNames,0))</f>
        <v>0.45</v>
      </c>
    </row>
    <row r="212" spans="1:18">
      <c r="A212" s="7" t="s">
        <v>20</v>
      </c>
      <c r="B212" s="14">
        <v>0</v>
      </c>
      <c r="C212" s="14">
        <v>0</v>
      </c>
      <c r="D212" s="14">
        <v>0</v>
      </c>
      <c r="E212" s="14">
        <v>0</v>
      </c>
      <c r="F212" s="14">
        <v>0</v>
      </c>
      <c r="G212" s="14">
        <v>0</v>
      </c>
      <c r="H212" s="14">
        <v>0</v>
      </c>
      <c r="I212" s="14">
        <v>0</v>
      </c>
      <c r="J212" s="14">
        <f>INDEX(SystemParamValues,MATCH("CGTBasicRate",ParamNames,0),MATCH($B$2,SystemNames,0))</f>
        <v>0.18</v>
      </c>
      <c r="K212" s="14">
        <f>INDEX(SystemParamValues,MATCH("CGTBasicRate",ParamNames,0),MATCH($B$2,SystemNames,0))</f>
        <v>0.18</v>
      </c>
      <c r="L212" s="14">
        <f>INDEX(SystemParamValues,MATCH("CGTBasicRate",ParamNames,0),MATCH($B$2,SystemNames,0))</f>
        <v>0.18</v>
      </c>
      <c r="M212" s="14">
        <f>INDEX(SystemParamValues,MATCH("CGTHigherRate",ParamNames,0),MATCH($B$2,SystemNames,0))</f>
        <v>0.28000000000000003</v>
      </c>
      <c r="N212" s="14">
        <f>INDEX(SystemParamValues,MATCH("CGTHigherRate",ParamNames,0),MATCH($B$2,SystemNames,0))</f>
        <v>0.28000000000000003</v>
      </c>
      <c r="O212" s="14">
        <f>INDEX(SystemParamValues,MATCH("CGTHigherRate",ParamNames,0),MATCH($B$2,SystemNames,0))</f>
        <v>0.28000000000000003</v>
      </c>
      <c r="P212" s="14">
        <f>INDEX(SystemParamValues,MATCH("CGTHigherRate",ParamNames,0),MATCH($B$2,SystemNames,0))</f>
        <v>0.28000000000000003</v>
      </c>
      <c r="Q212" s="14">
        <f>INDEX(SystemParamValues,MATCH("CGTHigherRate",ParamNames,0),MATCH($B$2,SystemNames,0))</f>
        <v>0.28000000000000003</v>
      </c>
    </row>
    <row r="213" spans="1:18">
      <c r="A213" s="7" t="s">
        <v>3</v>
      </c>
      <c r="B213" s="14">
        <v>1</v>
      </c>
      <c r="C213" s="14">
        <v>1</v>
      </c>
      <c r="D213" s="14">
        <v>1</v>
      </c>
      <c r="E213" s="14">
        <v>1</v>
      </c>
      <c r="F213" s="14">
        <v>1</v>
      </c>
      <c r="G213" s="14">
        <v>1</v>
      </c>
      <c r="H213" s="14">
        <v>1</v>
      </c>
      <c r="I213" s="14">
        <v>1</v>
      </c>
      <c r="J213" s="14">
        <v>1</v>
      </c>
      <c r="K213" s="14">
        <v>1</v>
      </c>
      <c r="L213" s="14">
        <v>1</v>
      </c>
      <c r="M213" s="14">
        <v>1</v>
      </c>
      <c r="N213" s="14">
        <v>1</v>
      </c>
      <c r="O213" s="14">
        <v>1</v>
      </c>
      <c r="P213" s="14">
        <v>1</v>
      </c>
      <c r="Q213" s="14">
        <v>1</v>
      </c>
    </row>
    <row r="214" spans="1:18">
      <c r="A214" s="7" t="s">
        <v>251</v>
      </c>
      <c r="B214" s="1">
        <f>1</f>
        <v>1</v>
      </c>
      <c r="C214" s="1">
        <f>1</f>
        <v>1</v>
      </c>
      <c r="D214" s="1">
        <f>1</f>
        <v>1</v>
      </c>
      <c r="E214" s="1">
        <f>1</f>
        <v>1</v>
      </c>
      <c r="F214" s="1">
        <f>1</f>
        <v>1</v>
      </c>
      <c r="G214" s="1">
        <f>1</f>
        <v>1</v>
      </c>
      <c r="H214" s="1">
        <f>1</f>
        <v>1</v>
      </c>
      <c r="I214" s="1">
        <f>1</f>
        <v>1</v>
      </c>
      <c r="J214" s="1">
        <f>1</f>
        <v>1</v>
      </c>
      <c r="K214" s="1">
        <f>1</f>
        <v>1</v>
      </c>
      <c r="L214" s="1">
        <f>1</f>
        <v>1</v>
      </c>
      <c r="M214" s="1">
        <f>1</f>
        <v>1</v>
      </c>
      <c r="N214" s="1">
        <f>1</f>
        <v>1</v>
      </c>
      <c r="O214" s="1">
        <f>1</f>
        <v>1</v>
      </c>
      <c r="P214" s="1">
        <f>1</f>
        <v>1</v>
      </c>
      <c r="Q214" s="1">
        <f>1</f>
        <v>1</v>
      </c>
    </row>
    <row r="215" spans="1:18">
      <c r="A215" s="7" t="s">
        <v>250</v>
      </c>
      <c r="B215" s="1">
        <f t="shared" ref="B215:Q215" si="12">(1+$B$3)*(1+$B$4)-1</f>
        <v>5.0599999999999978E-2</v>
      </c>
      <c r="C215" s="1">
        <f t="shared" si="12"/>
        <v>5.0599999999999978E-2</v>
      </c>
      <c r="D215" s="1">
        <f t="shared" si="12"/>
        <v>5.0599999999999978E-2</v>
      </c>
      <c r="E215" s="1">
        <f t="shared" si="12"/>
        <v>5.0599999999999978E-2</v>
      </c>
      <c r="F215" s="1">
        <f t="shared" si="12"/>
        <v>5.0599999999999978E-2</v>
      </c>
      <c r="G215" s="1">
        <f t="shared" si="12"/>
        <v>5.0599999999999978E-2</v>
      </c>
      <c r="H215" s="1">
        <f t="shared" si="12"/>
        <v>5.0599999999999978E-2</v>
      </c>
      <c r="I215" s="1">
        <f t="shared" si="12"/>
        <v>5.0599999999999978E-2</v>
      </c>
      <c r="J215" s="1">
        <f t="shared" si="12"/>
        <v>5.0599999999999978E-2</v>
      </c>
      <c r="K215" s="1">
        <f t="shared" si="12"/>
        <v>5.0599999999999978E-2</v>
      </c>
      <c r="L215" s="1">
        <f t="shared" si="12"/>
        <v>5.0599999999999978E-2</v>
      </c>
      <c r="M215" s="1">
        <f t="shared" si="12"/>
        <v>5.0599999999999978E-2</v>
      </c>
      <c r="N215" s="1">
        <f t="shared" si="12"/>
        <v>5.0599999999999978E-2</v>
      </c>
      <c r="O215" s="1">
        <f t="shared" si="12"/>
        <v>5.0599999999999978E-2</v>
      </c>
      <c r="P215" s="1">
        <f t="shared" si="12"/>
        <v>5.0599999999999978E-2</v>
      </c>
      <c r="Q215" s="1">
        <f t="shared" si="12"/>
        <v>5.0599999999999978E-2</v>
      </c>
    </row>
    <row r="216" spans="1:18">
      <c r="A216" s="7" t="s">
        <v>254</v>
      </c>
      <c r="B216" s="1">
        <f t="shared" ref="B216:Q216" si="13">B214*((1+B215)^B213)</f>
        <v>1.0506</v>
      </c>
      <c r="C216" s="1">
        <f t="shared" si="13"/>
        <v>1.0506</v>
      </c>
      <c r="D216" s="1">
        <f t="shared" si="13"/>
        <v>1.0506</v>
      </c>
      <c r="E216" s="1">
        <f t="shared" si="13"/>
        <v>1.0506</v>
      </c>
      <c r="F216" s="1">
        <f t="shared" si="13"/>
        <v>1.0506</v>
      </c>
      <c r="G216" s="1">
        <f t="shared" si="13"/>
        <v>1.0506</v>
      </c>
      <c r="H216" s="1">
        <f t="shared" si="13"/>
        <v>1.0506</v>
      </c>
      <c r="I216" s="1">
        <f t="shared" si="13"/>
        <v>1.0506</v>
      </c>
      <c r="J216" s="1">
        <f t="shared" si="13"/>
        <v>1.0506</v>
      </c>
      <c r="K216" s="1">
        <f t="shared" si="13"/>
        <v>1.0506</v>
      </c>
      <c r="L216" s="1">
        <f t="shared" si="13"/>
        <v>1.0506</v>
      </c>
      <c r="M216" s="1">
        <f t="shared" si="13"/>
        <v>1.0506</v>
      </c>
      <c r="N216" s="1">
        <f t="shared" si="13"/>
        <v>1.0506</v>
      </c>
      <c r="O216" s="1">
        <f t="shared" si="13"/>
        <v>1.0506</v>
      </c>
      <c r="P216" s="1">
        <f t="shared" si="13"/>
        <v>1.0506</v>
      </c>
      <c r="Q216" s="1">
        <f t="shared" si="13"/>
        <v>1.0506</v>
      </c>
    </row>
    <row r="217" spans="1:18">
      <c r="A217" s="7" t="s">
        <v>258</v>
      </c>
      <c r="B217" s="1">
        <f t="shared" ref="B217:Q217" si="14">B216</f>
        <v>1.0506</v>
      </c>
      <c r="C217" s="1">
        <f t="shared" si="14"/>
        <v>1.0506</v>
      </c>
      <c r="D217" s="1">
        <f t="shared" si="14"/>
        <v>1.0506</v>
      </c>
      <c r="E217" s="1">
        <f t="shared" si="14"/>
        <v>1.0506</v>
      </c>
      <c r="F217" s="1">
        <f t="shared" si="14"/>
        <v>1.0506</v>
      </c>
      <c r="G217" s="1">
        <f t="shared" si="14"/>
        <v>1.0506</v>
      </c>
      <c r="H217" s="1">
        <f t="shared" si="14"/>
        <v>1.0506</v>
      </c>
      <c r="I217" s="1">
        <f t="shared" si="14"/>
        <v>1.0506</v>
      </c>
      <c r="J217" s="1">
        <f t="shared" si="14"/>
        <v>1.0506</v>
      </c>
      <c r="K217" s="1">
        <f t="shared" si="14"/>
        <v>1.0506</v>
      </c>
      <c r="L217" s="1">
        <f t="shared" si="14"/>
        <v>1.0506</v>
      </c>
      <c r="M217" s="1">
        <f t="shared" si="14"/>
        <v>1.0506</v>
      </c>
      <c r="N217" s="1">
        <f t="shared" si="14"/>
        <v>1.0506</v>
      </c>
      <c r="O217" s="1">
        <f t="shared" si="14"/>
        <v>1.0506</v>
      </c>
      <c r="P217" s="1">
        <f t="shared" si="14"/>
        <v>1.0506</v>
      </c>
      <c r="Q217" s="1">
        <f t="shared" si="14"/>
        <v>1.0506</v>
      </c>
    </row>
    <row r="218" spans="1:18">
      <c r="A218" s="7" t="s">
        <v>253</v>
      </c>
      <c r="B218" s="1">
        <f>1</f>
        <v>1</v>
      </c>
      <c r="C218" s="1">
        <f>1</f>
        <v>1</v>
      </c>
      <c r="D218" s="1">
        <f>1</f>
        <v>1</v>
      </c>
      <c r="E218" s="1">
        <f>1</f>
        <v>1</v>
      </c>
      <c r="F218" s="1">
        <f>1</f>
        <v>1</v>
      </c>
      <c r="G218" s="1">
        <f>1</f>
        <v>1</v>
      </c>
      <c r="H218" s="1">
        <f>1</f>
        <v>1</v>
      </c>
      <c r="I218" s="1">
        <f>1</f>
        <v>1</v>
      </c>
      <c r="J218" s="1">
        <f>1</f>
        <v>1</v>
      </c>
      <c r="K218" s="1">
        <f>1</f>
        <v>1</v>
      </c>
      <c r="L218" s="1">
        <f>1</f>
        <v>1</v>
      </c>
      <c r="M218" s="1">
        <f>1</f>
        <v>1</v>
      </c>
      <c r="N218" s="1">
        <f>1</f>
        <v>1</v>
      </c>
      <c r="O218" s="1">
        <f>1</f>
        <v>1</v>
      </c>
      <c r="P218" s="1">
        <f>1</f>
        <v>1</v>
      </c>
      <c r="Q218" s="1">
        <f>1</f>
        <v>1</v>
      </c>
    </row>
    <row r="219" spans="1:18">
      <c r="A219" s="7" t="s">
        <v>26</v>
      </c>
      <c r="B219" s="1">
        <f t="shared" ref="B219:Q219" si="15">$B$5+$B$6*(1-B211)</f>
        <v>5.0599999999999978E-2</v>
      </c>
      <c r="C219" s="1">
        <f t="shared" si="15"/>
        <v>4.4479999999999985E-2</v>
      </c>
      <c r="D219" s="1">
        <f t="shared" si="15"/>
        <v>3.8359999999999991E-2</v>
      </c>
      <c r="E219" s="1">
        <f t="shared" si="15"/>
        <v>3.506621599999999E-2</v>
      </c>
      <c r="F219" s="1">
        <f t="shared" si="15"/>
        <v>3.2886271999999987E-2</v>
      </c>
      <c r="G219" s="1">
        <f t="shared" si="15"/>
        <v>3.2239999999999991E-2</v>
      </c>
      <c r="H219" s="1">
        <f t="shared" si="15"/>
        <v>3.6829999999999988E-2</v>
      </c>
      <c r="I219" s="1">
        <f t="shared" si="15"/>
        <v>3.193399999999999E-2</v>
      </c>
      <c r="J219" s="1">
        <f t="shared" si="15"/>
        <v>5.0599999999999978E-2</v>
      </c>
      <c r="K219" s="1">
        <f t="shared" si="15"/>
        <v>4.4479999999999985E-2</v>
      </c>
      <c r="L219" s="1">
        <f t="shared" si="15"/>
        <v>3.193399999999999E-2</v>
      </c>
      <c r="M219" s="1">
        <f t="shared" si="15"/>
        <v>3.8359999999999991E-2</v>
      </c>
      <c r="N219" s="1">
        <f t="shared" si="15"/>
        <v>3.506621599999999E-2</v>
      </c>
      <c r="O219" s="1">
        <f t="shared" si="15"/>
        <v>3.2886271999999987E-2</v>
      </c>
      <c r="P219" s="1">
        <f t="shared" si="15"/>
        <v>3.2239999999999991E-2</v>
      </c>
      <c r="Q219" s="1">
        <f t="shared" si="15"/>
        <v>3.6829999999999988E-2</v>
      </c>
    </row>
    <row r="220" spans="1:18">
      <c r="A220" s="7" t="s">
        <v>22</v>
      </c>
      <c r="B220">
        <f t="shared" ref="B220:Q220" si="16">B218*((1+B219)^B213)</f>
        <v>1.0506</v>
      </c>
      <c r="C220">
        <f t="shared" si="16"/>
        <v>1.0444800000000001</v>
      </c>
      <c r="D220">
        <f t="shared" si="16"/>
        <v>1.0383599999999999</v>
      </c>
      <c r="E220">
        <f t="shared" si="16"/>
        <v>1.0350662159999999</v>
      </c>
      <c r="F220">
        <f t="shared" si="16"/>
        <v>1.032886272</v>
      </c>
      <c r="G220">
        <f t="shared" si="16"/>
        <v>1.03224</v>
      </c>
      <c r="H220">
        <f t="shared" si="16"/>
        <v>1.0368299999999999</v>
      </c>
      <c r="I220">
        <f t="shared" si="16"/>
        <v>1.0319339999999999</v>
      </c>
      <c r="J220">
        <f t="shared" si="16"/>
        <v>1.0506</v>
      </c>
      <c r="K220">
        <f t="shared" si="16"/>
        <v>1.0444800000000001</v>
      </c>
      <c r="L220">
        <f t="shared" si="16"/>
        <v>1.0319339999999999</v>
      </c>
      <c r="M220">
        <f t="shared" si="16"/>
        <v>1.0383599999999999</v>
      </c>
      <c r="N220">
        <f t="shared" si="16"/>
        <v>1.0350662159999999</v>
      </c>
      <c r="O220">
        <f t="shared" si="16"/>
        <v>1.032886272</v>
      </c>
      <c r="P220">
        <f t="shared" si="16"/>
        <v>1.03224</v>
      </c>
      <c r="Q220">
        <f t="shared" si="16"/>
        <v>1.0368299999999999</v>
      </c>
    </row>
    <row r="221" spans="1:18">
      <c r="A221" s="7" t="s">
        <v>23</v>
      </c>
      <c r="B221">
        <f t="shared" ref="B221:Q221" si="17">B218*$B$5*(1-(1+B219)^B213)/(1-(1+B219))</f>
        <v>0.02</v>
      </c>
      <c r="C221">
        <f t="shared" si="17"/>
        <v>0.02</v>
      </c>
      <c r="D221">
        <f t="shared" si="17"/>
        <v>0.02</v>
      </c>
      <c r="E221">
        <f t="shared" si="17"/>
        <v>0.02</v>
      </c>
      <c r="F221">
        <f t="shared" si="17"/>
        <v>0.02</v>
      </c>
      <c r="G221">
        <f t="shared" si="17"/>
        <v>0.02</v>
      </c>
      <c r="H221">
        <f t="shared" si="17"/>
        <v>0.02</v>
      </c>
      <c r="I221">
        <f t="shared" si="17"/>
        <v>0.02</v>
      </c>
      <c r="J221">
        <f t="shared" si="17"/>
        <v>0.02</v>
      </c>
      <c r="K221">
        <f t="shared" si="17"/>
        <v>0.02</v>
      </c>
      <c r="L221">
        <f t="shared" si="17"/>
        <v>0.02</v>
      </c>
      <c r="M221">
        <f t="shared" si="17"/>
        <v>0.02</v>
      </c>
      <c r="N221">
        <f t="shared" si="17"/>
        <v>0.02</v>
      </c>
      <c r="O221">
        <f t="shared" si="17"/>
        <v>0.02</v>
      </c>
      <c r="P221">
        <f t="shared" si="17"/>
        <v>0.02</v>
      </c>
      <c r="Q221">
        <f t="shared" si="17"/>
        <v>0.02</v>
      </c>
    </row>
    <row r="222" spans="1:18">
      <c r="A222" s="7" t="s">
        <v>21</v>
      </c>
      <c r="B222">
        <f t="shared" ref="B222:Q222" si="18">B220-B221*B212</f>
        <v>1.0506</v>
      </c>
      <c r="C222">
        <f t="shared" si="18"/>
        <v>1.0444800000000001</v>
      </c>
      <c r="D222">
        <f t="shared" si="18"/>
        <v>1.0383599999999999</v>
      </c>
      <c r="E222">
        <f t="shared" si="18"/>
        <v>1.0350662159999999</v>
      </c>
      <c r="F222">
        <f t="shared" si="18"/>
        <v>1.032886272</v>
      </c>
      <c r="G222">
        <f t="shared" si="18"/>
        <v>1.03224</v>
      </c>
      <c r="H222">
        <f t="shared" si="18"/>
        <v>1.0368299999999999</v>
      </c>
      <c r="I222">
        <f t="shared" si="18"/>
        <v>1.0319339999999999</v>
      </c>
      <c r="J222">
        <f t="shared" si="18"/>
        <v>1.0469999999999999</v>
      </c>
      <c r="K222">
        <f t="shared" si="18"/>
        <v>1.04088</v>
      </c>
      <c r="L222">
        <f t="shared" si="18"/>
        <v>1.0283339999999999</v>
      </c>
      <c r="M222">
        <f t="shared" si="18"/>
        <v>1.0327599999999999</v>
      </c>
      <c r="N222">
        <f t="shared" si="18"/>
        <v>1.0294662159999999</v>
      </c>
      <c r="O222">
        <f t="shared" si="18"/>
        <v>1.027286272</v>
      </c>
      <c r="P222">
        <f t="shared" si="18"/>
        <v>1.02664</v>
      </c>
      <c r="Q222">
        <f t="shared" si="18"/>
        <v>1.0312299999999999</v>
      </c>
    </row>
    <row r="223" spans="1:18">
      <c r="A223" s="7" t="s">
        <v>24</v>
      </c>
      <c r="B223">
        <f t="shared" ref="B223:Q223" si="19">B222/((1+$B$4)^B213)</f>
        <v>1.03</v>
      </c>
      <c r="C223">
        <f t="shared" si="19"/>
        <v>1.024</v>
      </c>
      <c r="D223">
        <f t="shared" si="19"/>
        <v>1.018</v>
      </c>
      <c r="E223">
        <f t="shared" si="19"/>
        <v>1.0147708</v>
      </c>
      <c r="F223">
        <f t="shared" si="19"/>
        <v>1.0126336</v>
      </c>
      <c r="G223">
        <f t="shared" si="19"/>
        <v>1.012</v>
      </c>
      <c r="H223">
        <f t="shared" si="19"/>
        <v>1.0165</v>
      </c>
      <c r="I223">
        <f t="shared" si="19"/>
        <v>1.0116999999999998</v>
      </c>
      <c r="J223">
        <f t="shared" si="19"/>
        <v>1.026470588235294</v>
      </c>
      <c r="K223">
        <f t="shared" si="19"/>
        <v>1.020470588235294</v>
      </c>
      <c r="L223">
        <f t="shared" si="19"/>
        <v>1.008170588235294</v>
      </c>
      <c r="M223">
        <f t="shared" si="19"/>
        <v>1.0125098039215685</v>
      </c>
      <c r="N223">
        <f t="shared" si="19"/>
        <v>1.0092806039215685</v>
      </c>
      <c r="O223">
        <f t="shared" si="19"/>
        <v>1.0071434039215685</v>
      </c>
      <c r="P223">
        <f t="shared" si="19"/>
        <v>1.0065098039215685</v>
      </c>
      <c r="Q223">
        <f t="shared" si="19"/>
        <v>1.0110098039215685</v>
      </c>
    </row>
    <row r="224" spans="1:18">
      <c r="A224" s="7" t="s">
        <v>12</v>
      </c>
      <c r="B224">
        <f t="shared" ref="B224:Q224" si="20">B223^(1/B213)-1</f>
        <v>3.0000000000000027E-2</v>
      </c>
      <c r="C224">
        <f t="shared" si="20"/>
        <v>2.4000000000000021E-2</v>
      </c>
      <c r="D224">
        <f t="shared" si="20"/>
        <v>1.8000000000000016E-2</v>
      </c>
      <c r="E224">
        <f t="shared" si="20"/>
        <v>1.4770799999999973E-2</v>
      </c>
      <c r="F224">
        <f t="shared" si="20"/>
        <v>1.2633600000000023E-2</v>
      </c>
      <c r="G224">
        <f t="shared" si="20"/>
        <v>1.2000000000000011E-2</v>
      </c>
      <c r="H224">
        <f t="shared" si="20"/>
        <v>1.6499999999999959E-2</v>
      </c>
      <c r="I224">
        <f t="shared" si="20"/>
        <v>1.1699999999999822E-2</v>
      </c>
      <c r="J224">
        <f t="shared" si="20"/>
        <v>2.6470588235294024E-2</v>
      </c>
      <c r="K224">
        <f t="shared" si="20"/>
        <v>2.0470588235294018E-2</v>
      </c>
      <c r="L224">
        <f t="shared" si="20"/>
        <v>8.1705882352940407E-3</v>
      </c>
      <c r="M224">
        <f t="shared" si="20"/>
        <v>1.250980392156853E-2</v>
      </c>
      <c r="N224">
        <f t="shared" si="20"/>
        <v>9.2806039215684866E-3</v>
      </c>
      <c r="O224">
        <f t="shared" si="20"/>
        <v>7.1434039215685363E-3</v>
      </c>
      <c r="P224">
        <f t="shared" si="20"/>
        <v>6.5098039215685244E-3</v>
      </c>
      <c r="Q224">
        <f t="shared" si="20"/>
        <v>1.1009803921568473E-2</v>
      </c>
    </row>
    <row r="225" spans="1:49">
      <c r="A225" s="7" t="s">
        <v>5</v>
      </c>
      <c r="B225">
        <f t="shared" ref="B225:Q225" si="21">$B$3-B224</f>
        <v>-2.7755575615628914E-17</v>
      </c>
      <c r="C225">
        <f t="shared" si="21"/>
        <v>5.9999999999999776E-3</v>
      </c>
      <c r="D225">
        <f t="shared" si="21"/>
        <v>1.1999999999999983E-2</v>
      </c>
      <c r="E225">
        <f t="shared" si="21"/>
        <v>1.5229200000000026E-2</v>
      </c>
      <c r="F225">
        <f t="shared" si="21"/>
        <v>1.7366399999999976E-2</v>
      </c>
      <c r="G225">
        <f t="shared" si="21"/>
        <v>1.7999999999999988E-2</v>
      </c>
      <c r="H225">
        <f t="shared" si="21"/>
        <v>1.350000000000004E-2</v>
      </c>
      <c r="I225">
        <f t="shared" si="21"/>
        <v>1.8300000000000177E-2</v>
      </c>
      <c r="J225">
        <f t="shared" si="21"/>
        <v>3.5294117647059753E-3</v>
      </c>
      <c r="K225">
        <f t="shared" si="21"/>
        <v>9.5294117647059806E-3</v>
      </c>
      <c r="L225">
        <f t="shared" si="21"/>
        <v>2.1829411764705958E-2</v>
      </c>
      <c r="M225">
        <f t="shared" si="21"/>
        <v>1.7490196078431469E-2</v>
      </c>
      <c r="N225">
        <f t="shared" si="21"/>
        <v>2.0719396078431512E-2</v>
      </c>
      <c r="O225">
        <f t="shared" si="21"/>
        <v>2.2856596078431463E-2</v>
      </c>
      <c r="P225">
        <f t="shared" si="21"/>
        <v>2.3490196078431475E-2</v>
      </c>
      <c r="Q225">
        <f t="shared" si="21"/>
        <v>1.8990196078431526E-2</v>
      </c>
    </row>
    <row r="226" spans="1:49" s="17" customFormat="1">
      <c r="A226" s="17" t="s">
        <v>6</v>
      </c>
      <c r="B226" s="16">
        <f t="shared" ref="B226:Q226" si="22">B225/$B$3</f>
        <v>-9.2518585385429718E-16</v>
      </c>
      <c r="C226" s="16">
        <f t="shared" si="22"/>
        <v>0.19999999999999926</v>
      </c>
      <c r="D226" s="16">
        <f t="shared" si="22"/>
        <v>0.39999999999999947</v>
      </c>
      <c r="E226" s="16">
        <f t="shared" si="22"/>
        <v>0.50764000000000087</v>
      </c>
      <c r="F226" s="16">
        <f t="shared" si="22"/>
        <v>0.57887999999999928</v>
      </c>
      <c r="G226" s="16">
        <f t="shared" si="22"/>
        <v>0.59999999999999964</v>
      </c>
      <c r="H226" s="16">
        <f t="shared" si="22"/>
        <v>0.45000000000000134</v>
      </c>
      <c r="I226" s="16">
        <f t="shared" si="22"/>
        <v>0.61000000000000598</v>
      </c>
      <c r="J226" s="16">
        <f t="shared" si="22"/>
        <v>0.11764705882353252</v>
      </c>
      <c r="K226" s="16">
        <f t="shared" si="22"/>
        <v>0.31764705882353272</v>
      </c>
      <c r="L226" s="16">
        <f t="shared" si="22"/>
        <v>0.72764705882353198</v>
      </c>
      <c r="M226" s="16">
        <f t="shared" si="22"/>
        <v>0.58300653594771568</v>
      </c>
      <c r="N226" s="16">
        <f t="shared" si="22"/>
        <v>0.69064653594771708</v>
      </c>
      <c r="O226" s="16">
        <f t="shared" si="22"/>
        <v>0.76188653594771549</v>
      </c>
      <c r="P226" s="16">
        <f t="shared" si="22"/>
        <v>0.78300653594771585</v>
      </c>
      <c r="Q226" s="16">
        <f t="shared" si="22"/>
        <v>0.63300653594771761</v>
      </c>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row>
    <row r="227" spans="1:49" s="17" customFormat="1">
      <c r="A227" s="17" t="s">
        <v>13</v>
      </c>
      <c r="B227" s="18">
        <f>B217/B222*100</f>
        <v>100</v>
      </c>
      <c r="C227" s="18">
        <f t="shared" ref="C227:Q227" si="23">C217/C222*100</f>
        <v>100.5859375</v>
      </c>
      <c r="D227" s="18">
        <f t="shared" si="23"/>
        <v>101.17878192534381</v>
      </c>
      <c r="E227" s="18">
        <f t="shared" si="23"/>
        <v>101.50075268228058</v>
      </c>
      <c r="F227" s="18">
        <f t="shared" si="23"/>
        <v>101.71497370816058</v>
      </c>
      <c r="G227" s="18">
        <f t="shared" si="23"/>
        <v>101.7786561264822</v>
      </c>
      <c r="H227" s="18">
        <f t="shared" si="23"/>
        <v>101.32808657156912</v>
      </c>
      <c r="I227" s="18">
        <f t="shared" si="23"/>
        <v>101.80883661164377</v>
      </c>
      <c r="J227" s="18">
        <f t="shared" si="23"/>
        <v>100.34383954154728</v>
      </c>
      <c r="K227" s="18">
        <f t="shared" si="23"/>
        <v>100.93382522480978</v>
      </c>
      <c r="L227" s="18">
        <f t="shared" si="23"/>
        <v>102.16524981183157</v>
      </c>
      <c r="M227" s="18">
        <f t="shared" si="23"/>
        <v>101.72741004686472</v>
      </c>
      <c r="N227" s="18">
        <f t="shared" si="23"/>
        <v>102.05288757139751</v>
      </c>
      <c r="O227" s="18">
        <f t="shared" si="23"/>
        <v>102.26944802392921</v>
      </c>
      <c r="P227" s="18">
        <f t="shared" si="23"/>
        <v>102.33382685264552</v>
      </c>
      <c r="Q227" s="18">
        <f t="shared" si="23"/>
        <v>101.87833945870466</v>
      </c>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row>
    <row r="229" spans="1:49">
      <c r="A229" s="7" t="s">
        <v>144</v>
      </c>
    </row>
    <row r="230" spans="1:49">
      <c r="A230" s="7" t="s">
        <v>19</v>
      </c>
      <c r="B230" s="2" t="s">
        <v>73</v>
      </c>
      <c r="C230" s="2" t="s">
        <v>74</v>
      </c>
      <c r="D230" s="2" t="s">
        <v>75</v>
      </c>
      <c r="E230" s="2" t="s">
        <v>76</v>
      </c>
      <c r="F230" s="2" t="s">
        <v>77</v>
      </c>
      <c r="G230" s="2" t="s">
        <v>78</v>
      </c>
      <c r="H230" s="2" t="s">
        <v>79</v>
      </c>
      <c r="I230" s="2" t="s">
        <v>32</v>
      </c>
      <c r="J230" s="2" t="s">
        <v>73</v>
      </c>
      <c r="K230" s="2" t="s">
        <v>74</v>
      </c>
      <c r="L230" s="2" t="s">
        <v>32</v>
      </c>
      <c r="M230" s="2" t="s">
        <v>75</v>
      </c>
      <c r="N230" s="2" t="s">
        <v>76</v>
      </c>
      <c r="O230" s="2" t="s">
        <v>77</v>
      </c>
      <c r="P230" s="2" t="s">
        <v>78</v>
      </c>
      <c r="Q230" s="2" t="s">
        <v>79</v>
      </c>
    </row>
    <row r="231" spans="1:49">
      <c r="A231" s="7" t="s">
        <v>275</v>
      </c>
      <c r="B231" s="2" t="s">
        <v>73</v>
      </c>
      <c r="C231" s="2" t="s">
        <v>73</v>
      </c>
      <c r="D231" s="2" t="s">
        <v>73</v>
      </c>
      <c r="E231" s="2" t="s">
        <v>73</v>
      </c>
      <c r="F231" s="2" t="s">
        <v>73</v>
      </c>
      <c r="G231" s="2" t="s">
        <v>73</v>
      </c>
      <c r="H231" s="2" t="s">
        <v>73</v>
      </c>
      <c r="I231" s="2" t="s">
        <v>73</v>
      </c>
      <c r="J231" s="2" t="s">
        <v>74</v>
      </c>
      <c r="K231" s="2" t="s">
        <v>74</v>
      </c>
      <c r="L231" s="2" t="s">
        <v>74</v>
      </c>
      <c r="M231" s="2" t="s">
        <v>75</v>
      </c>
      <c r="N231" s="2" t="s">
        <v>75</v>
      </c>
      <c r="O231" s="2" t="s">
        <v>75</v>
      </c>
      <c r="P231" s="2" t="s">
        <v>75</v>
      </c>
      <c r="Q231" s="2" t="s">
        <v>75</v>
      </c>
      <c r="R231" s="2"/>
    </row>
    <row r="232" spans="1:49">
      <c r="A232" s="7" t="s">
        <v>19</v>
      </c>
      <c r="B232" s="40">
        <v>0</v>
      </c>
      <c r="C232" s="14">
        <f>INDEX(SystemParamValues,MATCH("BasicRate",ParamNames,0),MATCH($B$2,SystemNames,0))</f>
        <v>0.2</v>
      </c>
      <c r="D232" s="14">
        <f>INDEX(SystemParamValues,MATCH("HigherRate",ParamNames,0),MATCH($B$2,SystemNames,0))</f>
        <v>0.4</v>
      </c>
      <c r="E232" s="14">
        <f>INDEX(SystemParamValues,MATCH("MTROnCBTaper1Kid",ParamNames,0),MATCH($B$2,SystemNames,0))</f>
        <v>0.50763999999999998</v>
      </c>
      <c r="F232" s="14">
        <f>INDEX(SystemParamValues,MATCH("MTROnCBTaper2Kids",ParamNames,0),MATCH($B$2,SystemNames,0))</f>
        <v>0.57888000000000006</v>
      </c>
      <c r="G232" s="14">
        <f>INDEX(SystemParamValues,MATCH("MTROnPATaper",ParamNames,0),MATCH($B$2,SystemNames,0))</f>
        <v>0.6</v>
      </c>
      <c r="H232" s="14">
        <f>INDEX(SystemParamValues,MATCH("AdditionalRate",ParamNames,0),MATCH($B$2,SystemNames,0))</f>
        <v>0.45</v>
      </c>
      <c r="I232" s="14">
        <f>INDEX(SystemParamValues,MATCH("BasicRate",ParamNames,0),MATCH($B$2,SystemNames,0))+INDEX(SystemParamValues,MATCH("TaxCredTaperRate",ParamNames,0),MATCH($B$2,SystemNames,0))</f>
        <v>0.61</v>
      </c>
      <c r="J232" s="14">
        <v>0</v>
      </c>
      <c r="K232" s="14">
        <f>INDEX(SystemParamValues,MATCH("BasicRate",ParamNames,0),MATCH($B$2,SystemNames,0))</f>
        <v>0.2</v>
      </c>
      <c r="L232" s="14">
        <f>INDEX(SystemParamValues,MATCH("BasicRate",ParamNames,0),MATCH($B$2,SystemNames,0))+INDEX(SystemParamValues,MATCH("TaxCredTaperRate",ParamNames,0),MATCH($B$2,SystemNames,0))</f>
        <v>0.61</v>
      </c>
      <c r="M232" s="14">
        <f>INDEX(SystemParamValues,MATCH("HigherRate",ParamNames,0),MATCH($B$2,SystemNames,0))</f>
        <v>0.4</v>
      </c>
      <c r="N232" s="14">
        <f>INDEX(SystemParamValues,MATCH("MTROnCBTaper1Kid",ParamNames,0),MATCH($B$2,SystemNames,0))</f>
        <v>0.50763999999999998</v>
      </c>
      <c r="O232" s="14">
        <f>INDEX(SystemParamValues,MATCH("MTROnCBTaper2Kids",ParamNames,0),MATCH($B$2,SystemNames,0))</f>
        <v>0.57888000000000006</v>
      </c>
      <c r="P232" s="14">
        <f>INDEX(SystemParamValues,MATCH("MTROnPATaper",ParamNames,0),MATCH($B$2,SystemNames,0))</f>
        <v>0.6</v>
      </c>
      <c r="Q232" s="14">
        <f>INDEX(SystemParamValues,MATCH("AdditionalRate",ParamNames,0),MATCH($B$2,SystemNames,0))</f>
        <v>0.45</v>
      </c>
    </row>
    <row r="233" spans="1:49">
      <c r="A233" s="7" t="s">
        <v>20</v>
      </c>
      <c r="B233" s="14">
        <v>0</v>
      </c>
      <c r="C233" s="14">
        <v>0</v>
      </c>
      <c r="D233" s="14">
        <v>0</v>
      </c>
      <c r="E233" s="14">
        <v>0</v>
      </c>
      <c r="F233" s="14">
        <v>0</v>
      </c>
      <c r="G233" s="14">
        <v>0</v>
      </c>
      <c r="H233" s="14">
        <v>0</v>
      </c>
      <c r="I233" s="14">
        <v>0</v>
      </c>
      <c r="J233" s="14">
        <f>INDEX(SystemParamValues,MATCH("CGTBasicRate",ParamNames,0),MATCH($B$2,SystemNames,0))</f>
        <v>0.18</v>
      </c>
      <c r="K233" s="14">
        <f>INDEX(SystemParamValues,MATCH("CGTBasicRate",ParamNames,0),MATCH($B$2,SystemNames,0))</f>
        <v>0.18</v>
      </c>
      <c r="L233" s="14">
        <f>INDEX(SystemParamValues,MATCH("CGTBasicRate",ParamNames,0),MATCH($B$2,SystemNames,0))</f>
        <v>0.18</v>
      </c>
      <c r="M233" s="14">
        <f>INDEX(SystemParamValues,MATCH("CGTHigherRate",ParamNames,0),MATCH($B$2,SystemNames,0))</f>
        <v>0.28000000000000003</v>
      </c>
      <c r="N233" s="14">
        <f>INDEX(SystemParamValues,MATCH("CGTHigherRate",ParamNames,0),MATCH($B$2,SystemNames,0))</f>
        <v>0.28000000000000003</v>
      </c>
      <c r="O233" s="14">
        <f>INDEX(SystemParamValues,MATCH("CGTHigherRate",ParamNames,0),MATCH($B$2,SystemNames,0))</f>
        <v>0.28000000000000003</v>
      </c>
      <c r="P233" s="14">
        <f>INDEX(SystemParamValues,MATCH("CGTHigherRate",ParamNames,0),MATCH($B$2,SystemNames,0))</f>
        <v>0.28000000000000003</v>
      </c>
      <c r="Q233" s="14">
        <f>INDEX(SystemParamValues,MATCH("CGTHigherRate",ParamNames,0),MATCH($B$2,SystemNames,0))</f>
        <v>0.28000000000000003</v>
      </c>
    </row>
    <row r="234" spans="1:49">
      <c r="A234" s="7" t="s">
        <v>3</v>
      </c>
      <c r="B234" s="14">
        <v>10</v>
      </c>
      <c r="C234" s="14">
        <v>10</v>
      </c>
      <c r="D234" s="14">
        <v>10</v>
      </c>
      <c r="E234" s="14">
        <v>10</v>
      </c>
      <c r="F234" s="14">
        <v>10</v>
      </c>
      <c r="G234" s="14">
        <v>10</v>
      </c>
      <c r="H234" s="14">
        <v>10</v>
      </c>
      <c r="I234" s="14">
        <v>10</v>
      </c>
      <c r="J234" s="14">
        <v>10</v>
      </c>
      <c r="K234" s="14">
        <v>10</v>
      </c>
      <c r="L234" s="14">
        <v>10</v>
      </c>
      <c r="M234" s="14">
        <v>10</v>
      </c>
      <c r="N234" s="14">
        <v>10</v>
      </c>
      <c r="O234" s="14">
        <v>10</v>
      </c>
      <c r="P234" s="14">
        <v>10</v>
      </c>
      <c r="Q234" s="14">
        <v>10</v>
      </c>
    </row>
    <row r="235" spans="1:49">
      <c r="A235" s="7" t="s">
        <v>251</v>
      </c>
      <c r="B235" s="1">
        <f>1</f>
        <v>1</v>
      </c>
      <c r="C235" s="1">
        <f>1</f>
        <v>1</v>
      </c>
      <c r="D235" s="1">
        <f>1</f>
        <v>1</v>
      </c>
      <c r="E235" s="1">
        <f>1</f>
        <v>1</v>
      </c>
      <c r="F235" s="1">
        <f>1</f>
        <v>1</v>
      </c>
      <c r="G235" s="1">
        <f>1</f>
        <v>1</v>
      </c>
      <c r="H235" s="1">
        <f>1</f>
        <v>1</v>
      </c>
      <c r="I235" s="1">
        <f>1</f>
        <v>1</v>
      </c>
      <c r="J235" s="1">
        <f>1</f>
        <v>1</v>
      </c>
      <c r="K235" s="1">
        <f>1</f>
        <v>1</v>
      </c>
      <c r="L235" s="1">
        <f>1</f>
        <v>1</v>
      </c>
      <c r="M235" s="1">
        <f>1</f>
        <v>1</v>
      </c>
      <c r="N235" s="1">
        <f>1</f>
        <v>1</v>
      </c>
      <c r="O235" s="1">
        <f>1</f>
        <v>1</v>
      </c>
      <c r="P235" s="1">
        <f>1</f>
        <v>1</v>
      </c>
      <c r="Q235" s="1">
        <f>1</f>
        <v>1</v>
      </c>
    </row>
    <row r="236" spans="1:49">
      <c r="A236" s="7" t="s">
        <v>250</v>
      </c>
      <c r="B236" s="1">
        <f t="shared" ref="B236:Q236" si="24">(1+$B$3)*(1+$B$4)-1</f>
        <v>5.0599999999999978E-2</v>
      </c>
      <c r="C236" s="1">
        <f t="shared" si="24"/>
        <v>5.0599999999999978E-2</v>
      </c>
      <c r="D236" s="1">
        <f t="shared" si="24"/>
        <v>5.0599999999999978E-2</v>
      </c>
      <c r="E236" s="1">
        <f t="shared" si="24"/>
        <v>5.0599999999999978E-2</v>
      </c>
      <c r="F236" s="1">
        <f t="shared" si="24"/>
        <v>5.0599999999999978E-2</v>
      </c>
      <c r="G236" s="1">
        <f t="shared" si="24"/>
        <v>5.0599999999999978E-2</v>
      </c>
      <c r="H236" s="1">
        <f t="shared" si="24"/>
        <v>5.0599999999999978E-2</v>
      </c>
      <c r="I236" s="1">
        <f t="shared" si="24"/>
        <v>5.0599999999999978E-2</v>
      </c>
      <c r="J236" s="1">
        <f t="shared" si="24"/>
        <v>5.0599999999999978E-2</v>
      </c>
      <c r="K236" s="1">
        <f t="shared" si="24"/>
        <v>5.0599999999999978E-2</v>
      </c>
      <c r="L236" s="1">
        <f t="shared" si="24"/>
        <v>5.0599999999999978E-2</v>
      </c>
      <c r="M236" s="1">
        <f t="shared" si="24"/>
        <v>5.0599999999999978E-2</v>
      </c>
      <c r="N236" s="1">
        <f t="shared" si="24"/>
        <v>5.0599999999999978E-2</v>
      </c>
      <c r="O236" s="1">
        <f t="shared" si="24"/>
        <v>5.0599999999999978E-2</v>
      </c>
      <c r="P236" s="1">
        <f t="shared" si="24"/>
        <v>5.0599999999999978E-2</v>
      </c>
      <c r="Q236" s="1">
        <f t="shared" si="24"/>
        <v>5.0599999999999978E-2</v>
      </c>
    </row>
    <row r="237" spans="1:49">
      <c r="A237" s="7" t="s">
        <v>254</v>
      </c>
      <c r="B237" s="1">
        <f t="shared" ref="B237:Q237" si="25">B235*((1+B236)^B234)</f>
        <v>1.6382265673600411</v>
      </c>
      <c r="C237" s="1">
        <f t="shared" si="25"/>
        <v>1.6382265673600411</v>
      </c>
      <c r="D237" s="1">
        <f t="shared" si="25"/>
        <v>1.6382265673600411</v>
      </c>
      <c r="E237" s="1">
        <f t="shared" si="25"/>
        <v>1.6382265673600411</v>
      </c>
      <c r="F237" s="1">
        <f t="shared" si="25"/>
        <v>1.6382265673600411</v>
      </c>
      <c r="G237" s="1">
        <f t="shared" si="25"/>
        <v>1.6382265673600411</v>
      </c>
      <c r="H237" s="1">
        <f t="shared" si="25"/>
        <v>1.6382265673600411</v>
      </c>
      <c r="I237" s="1">
        <f t="shared" si="25"/>
        <v>1.6382265673600411</v>
      </c>
      <c r="J237" s="1">
        <f t="shared" si="25"/>
        <v>1.6382265673600411</v>
      </c>
      <c r="K237" s="1">
        <f t="shared" si="25"/>
        <v>1.6382265673600411</v>
      </c>
      <c r="L237" s="1">
        <f t="shared" si="25"/>
        <v>1.6382265673600411</v>
      </c>
      <c r="M237" s="1">
        <f t="shared" si="25"/>
        <v>1.6382265673600411</v>
      </c>
      <c r="N237" s="1">
        <f t="shared" si="25"/>
        <v>1.6382265673600411</v>
      </c>
      <c r="O237" s="1">
        <f t="shared" si="25"/>
        <v>1.6382265673600411</v>
      </c>
      <c r="P237" s="1">
        <f t="shared" si="25"/>
        <v>1.6382265673600411</v>
      </c>
      <c r="Q237" s="1">
        <f t="shared" si="25"/>
        <v>1.6382265673600411</v>
      </c>
    </row>
    <row r="238" spans="1:49">
      <c r="A238" s="7" t="s">
        <v>258</v>
      </c>
      <c r="B238" s="1">
        <f t="shared" ref="B238:Q238" si="26">B237</f>
        <v>1.6382265673600411</v>
      </c>
      <c r="C238" s="1">
        <f t="shared" si="26"/>
        <v>1.6382265673600411</v>
      </c>
      <c r="D238" s="1">
        <f t="shared" si="26"/>
        <v>1.6382265673600411</v>
      </c>
      <c r="E238" s="1">
        <f t="shared" si="26"/>
        <v>1.6382265673600411</v>
      </c>
      <c r="F238" s="1">
        <f t="shared" si="26"/>
        <v>1.6382265673600411</v>
      </c>
      <c r="G238" s="1">
        <f t="shared" si="26"/>
        <v>1.6382265673600411</v>
      </c>
      <c r="H238" s="1">
        <f t="shared" si="26"/>
        <v>1.6382265673600411</v>
      </c>
      <c r="I238" s="1">
        <f t="shared" si="26"/>
        <v>1.6382265673600411</v>
      </c>
      <c r="J238" s="1">
        <f t="shared" si="26"/>
        <v>1.6382265673600411</v>
      </c>
      <c r="K238" s="1">
        <f t="shared" si="26"/>
        <v>1.6382265673600411</v>
      </c>
      <c r="L238" s="1">
        <f t="shared" si="26"/>
        <v>1.6382265673600411</v>
      </c>
      <c r="M238" s="1">
        <f t="shared" si="26"/>
        <v>1.6382265673600411</v>
      </c>
      <c r="N238" s="1">
        <f t="shared" si="26"/>
        <v>1.6382265673600411</v>
      </c>
      <c r="O238" s="1">
        <f t="shared" si="26"/>
        <v>1.6382265673600411</v>
      </c>
      <c r="P238" s="1">
        <f t="shared" si="26"/>
        <v>1.6382265673600411</v>
      </c>
      <c r="Q238" s="1">
        <f t="shared" si="26"/>
        <v>1.6382265673600411</v>
      </c>
    </row>
    <row r="239" spans="1:49">
      <c r="A239" s="7" t="s">
        <v>253</v>
      </c>
      <c r="B239" s="1">
        <f>1</f>
        <v>1</v>
      </c>
      <c r="C239" s="1">
        <f>1</f>
        <v>1</v>
      </c>
      <c r="D239" s="1">
        <f>1</f>
        <v>1</v>
      </c>
      <c r="E239" s="1">
        <f>1</f>
        <v>1</v>
      </c>
      <c r="F239" s="1">
        <f>1</f>
        <v>1</v>
      </c>
      <c r="G239" s="1">
        <f>1</f>
        <v>1</v>
      </c>
      <c r="H239" s="1">
        <f>1</f>
        <v>1</v>
      </c>
      <c r="I239" s="1">
        <f>1</f>
        <v>1</v>
      </c>
      <c r="J239" s="1">
        <f>1</f>
        <v>1</v>
      </c>
      <c r="K239" s="1">
        <f>1</f>
        <v>1</v>
      </c>
      <c r="L239" s="1">
        <f>1</f>
        <v>1</v>
      </c>
      <c r="M239" s="1">
        <f>1</f>
        <v>1</v>
      </c>
      <c r="N239" s="1">
        <f>1</f>
        <v>1</v>
      </c>
      <c r="O239" s="1">
        <f>1</f>
        <v>1</v>
      </c>
      <c r="P239" s="1">
        <f>1</f>
        <v>1</v>
      </c>
      <c r="Q239" s="1">
        <f>1</f>
        <v>1</v>
      </c>
    </row>
    <row r="240" spans="1:49">
      <c r="A240" s="7" t="s">
        <v>26</v>
      </c>
      <c r="B240" s="1">
        <f t="shared" ref="B240:Q240" si="27">$B$5+$B$6*(1-B232)</f>
        <v>5.0599999999999978E-2</v>
      </c>
      <c r="C240" s="1">
        <f t="shared" si="27"/>
        <v>4.4479999999999985E-2</v>
      </c>
      <c r="D240" s="1">
        <f t="shared" si="27"/>
        <v>3.8359999999999991E-2</v>
      </c>
      <c r="E240" s="1">
        <f t="shared" si="27"/>
        <v>3.506621599999999E-2</v>
      </c>
      <c r="F240" s="1">
        <f t="shared" si="27"/>
        <v>3.2886271999999987E-2</v>
      </c>
      <c r="G240" s="1">
        <f t="shared" si="27"/>
        <v>3.2239999999999991E-2</v>
      </c>
      <c r="H240" s="1">
        <f t="shared" si="27"/>
        <v>3.6829999999999988E-2</v>
      </c>
      <c r="I240" s="1">
        <f t="shared" si="27"/>
        <v>3.193399999999999E-2</v>
      </c>
      <c r="J240" s="1">
        <f t="shared" si="27"/>
        <v>5.0599999999999978E-2</v>
      </c>
      <c r="K240" s="1">
        <f t="shared" si="27"/>
        <v>4.4479999999999985E-2</v>
      </c>
      <c r="L240" s="1">
        <f t="shared" si="27"/>
        <v>3.193399999999999E-2</v>
      </c>
      <c r="M240" s="1">
        <f t="shared" si="27"/>
        <v>3.8359999999999991E-2</v>
      </c>
      <c r="N240" s="1">
        <f t="shared" si="27"/>
        <v>3.506621599999999E-2</v>
      </c>
      <c r="O240" s="1">
        <f t="shared" si="27"/>
        <v>3.2886271999999987E-2</v>
      </c>
      <c r="P240" s="1">
        <f t="shared" si="27"/>
        <v>3.2239999999999991E-2</v>
      </c>
      <c r="Q240" s="1">
        <f t="shared" si="27"/>
        <v>3.6829999999999988E-2</v>
      </c>
    </row>
    <row r="241" spans="1:49">
      <c r="A241" s="7" t="s">
        <v>22</v>
      </c>
      <c r="B241">
        <f t="shared" ref="B241:Q241" si="28">B239*((1+B240)^B234)</f>
        <v>1.6382265673600411</v>
      </c>
      <c r="C241">
        <f t="shared" si="28"/>
        <v>1.5452590081812183</v>
      </c>
      <c r="D241">
        <f t="shared" si="28"/>
        <v>1.4570669172223241</v>
      </c>
      <c r="E241">
        <f t="shared" si="28"/>
        <v>1.4115014765900744</v>
      </c>
      <c r="F241">
        <f t="shared" si="28"/>
        <v>1.3820541294775188</v>
      </c>
      <c r="G241">
        <f t="shared" si="28"/>
        <v>1.3734309903104638</v>
      </c>
      <c r="H241">
        <f t="shared" si="28"/>
        <v>1.435739164524898</v>
      </c>
      <c r="I241">
        <f t="shared" si="28"/>
        <v>1.3693649815402675</v>
      </c>
      <c r="J241">
        <f t="shared" si="28"/>
        <v>1.6382265673600411</v>
      </c>
      <c r="K241">
        <f t="shared" si="28"/>
        <v>1.5452590081812183</v>
      </c>
      <c r="L241">
        <f t="shared" si="28"/>
        <v>1.3693649815402675</v>
      </c>
      <c r="M241">
        <f t="shared" si="28"/>
        <v>1.4570669172223241</v>
      </c>
      <c r="N241">
        <f t="shared" si="28"/>
        <v>1.4115014765900744</v>
      </c>
      <c r="O241">
        <f t="shared" si="28"/>
        <v>1.3820541294775188</v>
      </c>
      <c r="P241">
        <f t="shared" si="28"/>
        <v>1.3734309903104638</v>
      </c>
      <c r="Q241">
        <f t="shared" si="28"/>
        <v>1.435739164524898</v>
      </c>
    </row>
    <row r="242" spans="1:49">
      <c r="A242" s="7" t="s">
        <v>23</v>
      </c>
      <c r="B242">
        <f t="shared" ref="B242:Q242" si="29">B239*$B$5*(1-(1+B240)^B234)/(1-(1+B240))</f>
        <v>0.25226346535970018</v>
      </c>
      <c r="C242">
        <f t="shared" si="29"/>
        <v>0.2451704173476697</v>
      </c>
      <c r="D242">
        <f t="shared" si="29"/>
        <v>0.23830391930256764</v>
      </c>
      <c r="E242">
        <f t="shared" si="29"/>
        <v>0.23469967594454746</v>
      </c>
      <c r="F242">
        <f t="shared" si="29"/>
        <v>0.23234870129245314</v>
      </c>
      <c r="G242">
        <f t="shared" si="29"/>
        <v>0.23165694187993999</v>
      </c>
      <c r="H242">
        <f t="shared" si="29"/>
        <v>0.2366218650691822</v>
      </c>
      <c r="I242">
        <f t="shared" si="29"/>
        <v>0.23133023206630463</v>
      </c>
      <c r="J242">
        <f t="shared" si="29"/>
        <v>0.25226346535970018</v>
      </c>
      <c r="K242">
        <f t="shared" si="29"/>
        <v>0.2451704173476697</v>
      </c>
      <c r="L242">
        <f t="shared" si="29"/>
        <v>0.23133023206630463</v>
      </c>
      <c r="M242">
        <f t="shared" si="29"/>
        <v>0.23830391930256764</v>
      </c>
      <c r="N242">
        <f t="shared" si="29"/>
        <v>0.23469967594454746</v>
      </c>
      <c r="O242">
        <f t="shared" si="29"/>
        <v>0.23234870129245314</v>
      </c>
      <c r="P242">
        <f t="shared" si="29"/>
        <v>0.23165694187993999</v>
      </c>
      <c r="Q242">
        <f t="shared" si="29"/>
        <v>0.2366218650691822</v>
      </c>
    </row>
    <row r="243" spans="1:49">
      <c r="A243" s="7" t="s">
        <v>21</v>
      </c>
      <c r="B243">
        <f t="shared" ref="B243:Q243" si="30">B241-B242*B233</f>
        <v>1.6382265673600411</v>
      </c>
      <c r="C243">
        <f t="shared" si="30"/>
        <v>1.5452590081812183</v>
      </c>
      <c r="D243">
        <f t="shared" si="30"/>
        <v>1.4570669172223241</v>
      </c>
      <c r="E243">
        <f t="shared" si="30"/>
        <v>1.4115014765900744</v>
      </c>
      <c r="F243">
        <f t="shared" si="30"/>
        <v>1.3820541294775188</v>
      </c>
      <c r="G243">
        <f t="shared" si="30"/>
        <v>1.3734309903104638</v>
      </c>
      <c r="H243">
        <f t="shared" si="30"/>
        <v>1.435739164524898</v>
      </c>
      <c r="I243">
        <f t="shared" si="30"/>
        <v>1.3693649815402675</v>
      </c>
      <c r="J243">
        <f t="shared" si="30"/>
        <v>1.5928191435952952</v>
      </c>
      <c r="K243">
        <f t="shared" si="30"/>
        <v>1.5011283330586378</v>
      </c>
      <c r="L243">
        <f t="shared" si="30"/>
        <v>1.3277255397683327</v>
      </c>
      <c r="M243">
        <f t="shared" si="30"/>
        <v>1.3903418198176052</v>
      </c>
      <c r="N243">
        <f t="shared" si="30"/>
        <v>1.3457855673256012</v>
      </c>
      <c r="O243">
        <f t="shared" si="30"/>
        <v>1.3169964931156319</v>
      </c>
      <c r="P243">
        <f t="shared" si="30"/>
        <v>1.3085670465840806</v>
      </c>
      <c r="Q243">
        <f t="shared" si="30"/>
        <v>1.3694850423055269</v>
      </c>
    </row>
    <row r="244" spans="1:49">
      <c r="A244" s="7" t="s">
        <v>24</v>
      </c>
      <c r="B244">
        <f t="shared" ref="B244:Q244" si="31">B243/((1+$B$4)^B234)</f>
        <v>1.3439163793441213</v>
      </c>
      <c r="C244">
        <f t="shared" si="31"/>
        <v>1.2676506002282311</v>
      </c>
      <c r="D244">
        <f t="shared" si="31"/>
        <v>1.1953023683476671</v>
      </c>
      <c r="E244">
        <f t="shared" si="31"/>
        <v>1.157922836591939</v>
      </c>
      <c r="F244">
        <f t="shared" si="31"/>
        <v>1.1337657554523204</v>
      </c>
      <c r="G244">
        <f t="shared" si="31"/>
        <v>1.1266917778970398</v>
      </c>
      <c r="H244">
        <f t="shared" si="31"/>
        <v>1.177806182682176</v>
      </c>
      <c r="I244">
        <f t="shared" si="31"/>
        <v>1.1233562345151318</v>
      </c>
      <c r="J244">
        <f t="shared" si="31"/>
        <v>1.3066664764570013</v>
      </c>
      <c r="K244">
        <f t="shared" si="31"/>
        <v>1.2314480759190793</v>
      </c>
      <c r="L244">
        <f t="shared" si="31"/>
        <v>1.0891973892497746</v>
      </c>
      <c r="M244">
        <f t="shared" si="31"/>
        <v>1.1405645481327018</v>
      </c>
      <c r="N244">
        <f t="shared" si="31"/>
        <v>1.1040129021520784</v>
      </c>
      <c r="O244">
        <f t="shared" si="31"/>
        <v>1.0803958340689503</v>
      </c>
      <c r="P244">
        <f t="shared" si="31"/>
        <v>1.0734807519379037</v>
      </c>
      <c r="Q244">
        <f t="shared" si="31"/>
        <v>1.123454726159794</v>
      </c>
    </row>
    <row r="245" spans="1:49">
      <c r="A245" s="7" t="s">
        <v>12</v>
      </c>
      <c r="B245">
        <f t="shared" ref="B245:Q245" si="32">B244^(1/B234)-1</f>
        <v>3.0000000000000027E-2</v>
      </c>
      <c r="C245">
        <f t="shared" si="32"/>
        <v>2.4000000000000243E-2</v>
      </c>
      <c r="D245">
        <f t="shared" si="32"/>
        <v>1.8000000000000016E-2</v>
      </c>
      <c r="E245">
        <f t="shared" si="32"/>
        <v>1.4770799999999973E-2</v>
      </c>
      <c r="F245">
        <f t="shared" si="32"/>
        <v>1.2633600000000023E-2</v>
      </c>
      <c r="G245">
        <f t="shared" si="32"/>
        <v>1.2000000000000011E-2</v>
      </c>
      <c r="H245">
        <f t="shared" si="32"/>
        <v>1.6499999999999959E-2</v>
      </c>
      <c r="I245">
        <f t="shared" si="32"/>
        <v>1.1699999999999822E-2</v>
      </c>
      <c r="J245">
        <f t="shared" si="32"/>
        <v>2.710885853632683E-2</v>
      </c>
      <c r="K245">
        <f t="shared" si="32"/>
        <v>2.1037306243270049E-2</v>
      </c>
      <c r="L245">
        <f t="shared" si="32"/>
        <v>8.5807135603892526E-3</v>
      </c>
      <c r="M245">
        <f t="shared" si="32"/>
        <v>1.3239208157074023E-2</v>
      </c>
      <c r="N245">
        <f t="shared" si="32"/>
        <v>9.9442824615858516E-3</v>
      </c>
      <c r="O245">
        <f t="shared" si="32"/>
        <v>7.7627236155961565E-3</v>
      </c>
      <c r="P245">
        <f t="shared" si="32"/>
        <v>7.115838913488437E-3</v>
      </c>
      <c r="Q245">
        <f t="shared" si="32"/>
        <v>1.1708869854697435E-2</v>
      </c>
    </row>
    <row r="246" spans="1:49">
      <c r="A246" s="7" t="s">
        <v>5</v>
      </c>
      <c r="B246">
        <f t="shared" ref="B246:Q246" si="33">$B$3-B245</f>
        <v>-2.7755575615628914E-17</v>
      </c>
      <c r="C246">
        <f t="shared" si="33"/>
        <v>5.9999999999997555E-3</v>
      </c>
      <c r="D246">
        <f t="shared" si="33"/>
        <v>1.1999999999999983E-2</v>
      </c>
      <c r="E246">
        <f t="shared" si="33"/>
        <v>1.5229200000000026E-2</v>
      </c>
      <c r="F246">
        <f t="shared" si="33"/>
        <v>1.7366399999999976E-2</v>
      </c>
      <c r="G246">
        <f t="shared" si="33"/>
        <v>1.7999999999999988E-2</v>
      </c>
      <c r="H246">
        <f t="shared" si="33"/>
        <v>1.350000000000004E-2</v>
      </c>
      <c r="I246">
        <f t="shared" si="33"/>
        <v>1.8300000000000177E-2</v>
      </c>
      <c r="J246">
        <f t="shared" si="33"/>
        <v>2.8911414636731692E-3</v>
      </c>
      <c r="K246">
        <f t="shared" si="33"/>
        <v>8.9626937567299503E-3</v>
      </c>
      <c r="L246">
        <f t="shared" si="33"/>
        <v>2.1419286439610746E-2</v>
      </c>
      <c r="M246">
        <f t="shared" si="33"/>
        <v>1.6760791842925976E-2</v>
      </c>
      <c r="N246">
        <f t="shared" si="33"/>
        <v>2.0055717538414147E-2</v>
      </c>
      <c r="O246">
        <f t="shared" si="33"/>
        <v>2.2237276384403842E-2</v>
      </c>
      <c r="P246">
        <f t="shared" si="33"/>
        <v>2.2884161086511562E-2</v>
      </c>
      <c r="Q246">
        <f t="shared" si="33"/>
        <v>1.8291130145302564E-2</v>
      </c>
    </row>
    <row r="247" spans="1:49" s="17" customFormat="1">
      <c r="A247" s="17" t="s">
        <v>6</v>
      </c>
      <c r="B247" s="16">
        <f t="shared" ref="B247:Q247" si="34">B246/$B$3</f>
        <v>-9.2518585385429718E-16</v>
      </c>
      <c r="C247" s="16">
        <f t="shared" si="34"/>
        <v>0.19999999999999185</v>
      </c>
      <c r="D247" s="16">
        <f t="shared" si="34"/>
        <v>0.39999999999999947</v>
      </c>
      <c r="E247" s="16">
        <f t="shared" si="34"/>
        <v>0.50764000000000087</v>
      </c>
      <c r="F247" s="16">
        <f t="shared" si="34"/>
        <v>0.57887999999999928</v>
      </c>
      <c r="G247" s="16">
        <f t="shared" si="34"/>
        <v>0.59999999999999964</v>
      </c>
      <c r="H247" s="16">
        <f t="shared" si="34"/>
        <v>0.45000000000000134</v>
      </c>
      <c r="I247" s="16">
        <f t="shared" si="34"/>
        <v>0.61000000000000598</v>
      </c>
      <c r="J247" s="16">
        <f t="shared" si="34"/>
        <v>9.6371382122438981E-2</v>
      </c>
      <c r="K247" s="16">
        <f t="shared" si="34"/>
        <v>0.29875645855766503</v>
      </c>
      <c r="L247" s="16">
        <f t="shared" si="34"/>
        <v>0.71397621465369154</v>
      </c>
      <c r="M247" s="16">
        <f t="shared" si="34"/>
        <v>0.55869306143086594</v>
      </c>
      <c r="N247" s="16">
        <f t="shared" si="34"/>
        <v>0.66852391794713828</v>
      </c>
      <c r="O247" s="16">
        <f t="shared" si="34"/>
        <v>0.74124254614679475</v>
      </c>
      <c r="P247" s="16">
        <f t="shared" si="34"/>
        <v>0.76280536955038547</v>
      </c>
      <c r="Q247" s="16">
        <f t="shared" si="34"/>
        <v>0.60970433817675218</v>
      </c>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row>
    <row r="248" spans="1:49" s="17" customFormat="1">
      <c r="A248" s="17" t="s">
        <v>13</v>
      </c>
      <c r="B248" s="18">
        <f>B238/B243*100</f>
        <v>100</v>
      </c>
      <c r="C248" s="18">
        <f t="shared" ref="C248:Q248" si="35">C238/C243*100</f>
        <v>106.01630915507468</v>
      </c>
      <c r="D248" s="18">
        <f t="shared" si="35"/>
        <v>112.43317297211513</v>
      </c>
      <c r="E248" s="18">
        <f t="shared" si="35"/>
        <v>116.06268888345002</v>
      </c>
      <c r="F248" s="18">
        <f t="shared" si="35"/>
        <v>118.53562985838822</v>
      </c>
      <c r="G248" s="18">
        <f t="shared" si="35"/>
        <v>119.27986035830752</v>
      </c>
      <c r="H248" s="18">
        <f t="shared" si="35"/>
        <v>114.10335580712172</v>
      </c>
      <c r="I248" s="18">
        <f t="shared" si="35"/>
        <v>119.6340339824783</v>
      </c>
      <c r="J248" s="18">
        <f t="shared" si="35"/>
        <v>102.85075828899524</v>
      </c>
      <c r="K248" s="18">
        <f t="shared" si="35"/>
        <v>109.13301223367475</v>
      </c>
      <c r="L248" s="18">
        <f t="shared" si="35"/>
        <v>123.3859346899274</v>
      </c>
      <c r="M248" s="18">
        <f t="shared" si="35"/>
        <v>117.82905067006868</v>
      </c>
      <c r="N248" s="18">
        <f t="shared" si="35"/>
        <v>121.73013347257024</v>
      </c>
      <c r="O248" s="18">
        <f t="shared" si="35"/>
        <v>124.39111082858483</v>
      </c>
      <c r="P248" s="18">
        <f t="shared" si="35"/>
        <v>125.19240581799096</v>
      </c>
      <c r="Q248" s="18">
        <f t="shared" si="35"/>
        <v>119.62354584041957</v>
      </c>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row>
    <row r="250" spans="1:49">
      <c r="A250" s="7" t="s">
        <v>145</v>
      </c>
    </row>
    <row r="251" spans="1:49">
      <c r="A251" s="7" t="s">
        <v>19</v>
      </c>
      <c r="B251" s="2" t="s">
        <v>73</v>
      </c>
      <c r="C251" s="2" t="s">
        <v>74</v>
      </c>
      <c r="D251" s="2" t="s">
        <v>75</v>
      </c>
      <c r="E251" s="2" t="s">
        <v>76</v>
      </c>
      <c r="F251" s="2" t="s">
        <v>77</v>
      </c>
      <c r="G251" s="2" t="s">
        <v>78</v>
      </c>
      <c r="H251" s="2" t="s">
        <v>79</v>
      </c>
      <c r="I251" s="2" t="s">
        <v>32</v>
      </c>
      <c r="J251" s="2" t="s">
        <v>73</v>
      </c>
      <c r="K251" s="2" t="s">
        <v>74</v>
      </c>
      <c r="L251" s="2" t="s">
        <v>32</v>
      </c>
      <c r="M251" s="2" t="s">
        <v>75</v>
      </c>
      <c r="N251" s="2" t="s">
        <v>76</v>
      </c>
      <c r="O251" s="2" t="s">
        <v>77</v>
      </c>
      <c r="P251" s="2" t="s">
        <v>78</v>
      </c>
      <c r="Q251" s="2" t="s">
        <v>79</v>
      </c>
    </row>
    <row r="252" spans="1:49">
      <c r="A252" s="7" t="s">
        <v>275</v>
      </c>
      <c r="B252" s="2" t="s">
        <v>73</v>
      </c>
      <c r="C252" s="2" t="s">
        <v>73</v>
      </c>
      <c r="D252" s="2" t="s">
        <v>73</v>
      </c>
      <c r="E252" s="2" t="s">
        <v>73</v>
      </c>
      <c r="F252" s="2" t="s">
        <v>73</v>
      </c>
      <c r="G252" s="2" t="s">
        <v>73</v>
      </c>
      <c r="H252" s="2" t="s">
        <v>73</v>
      </c>
      <c r="I252" s="2" t="s">
        <v>73</v>
      </c>
      <c r="J252" s="2" t="s">
        <v>74</v>
      </c>
      <c r="K252" s="2" t="s">
        <v>74</v>
      </c>
      <c r="L252" s="2" t="s">
        <v>74</v>
      </c>
      <c r="M252" s="2" t="s">
        <v>75</v>
      </c>
      <c r="N252" s="2" t="s">
        <v>75</v>
      </c>
      <c r="O252" s="2" t="s">
        <v>75</v>
      </c>
      <c r="P252" s="2" t="s">
        <v>75</v>
      </c>
      <c r="Q252" s="2" t="s">
        <v>75</v>
      </c>
      <c r="R252" s="2"/>
    </row>
    <row r="253" spans="1:49">
      <c r="A253" s="7" t="s">
        <v>19</v>
      </c>
      <c r="B253" s="40">
        <v>0</v>
      </c>
      <c r="C253" s="14">
        <f>INDEX(SystemParamValues,MATCH("BasicRate",ParamNames,0),MATCH($B$2,SystemNames,0))</f>
        <v>0.2</v>
      </c>
      <c r="D253" s="14">
        <f>INDEX(SystemParamValues,MATCH("HigherRate",ParamNames,0),MATCH($B$2,SystemNames,0))</f>
        <v>0.4</v>
      </c>
      <c r="E253" s="14">
        <f>INDEX(SystemParamValues,MATCH("MTROnCBTaper1Kid",ParamNames,0),MATCH($B$2,SystemNames,0))</f>
        <v>0.50763999999999998</v>
      </c>
      <c r="F253" s="14">
        <f>INDEX(SystemParamValues,MATCH("MTROnCBTaper2Kids",ParamNames,0),MATCH($B$2,SystemNames,0))</f>
        <v>0.57888000000000006</v>
      </c>
      <c r="G253" s="14">
        <f>INDEX(SystemParamValues,MATCH("MTROnPATaper",ParamNames,0),MATCH($B$2,SystemNames,0))</f>
        <v>0.6</v>
      </c>
      <c r="H253" s="14">
        <f>INDEX(SystemParamValues,MATCH("AdditionalRate",ParamNames,0),MATCH($B$2,SystemNames,0))</f>
        <v>0.45</v>
      </c>
      <c r="I253" s="14">
        <f>INDEX(SystemParamValues,MATCH("BasicRate",ParamNames,0),MATCH($B$2,SystemNames,0))+INDEX(SystemParamValues,MATCH("TaxCredTaperRate",ParamNames,0),MATCH($B$2,SystemNames,0))</f>
        <v>0.61</v>
      </c>
      <c r="J253" s="14">
        <v>0</v>
      </c>
      <c r="K253" s="14">
        <f>INDEX(SystemParamValues,MATCH("BasicRate",ParamNames,0),MATCH($B$2,SystemNames,0))</f>
        <v>0.2</v>
      </c>
      <c r="L253" s="14">
        <f>INDEX(SystemParamValues,MATCH("BasicRate",ParamNames,0),MATCH($B$2,SystemNames,0))+INDEX(SystemParamValues,MATCH("TaxCredTaperRate",ParamNames,0),MATCH($B$2,SystemNames,0))</f>
        <v>0.61</v>
      </c>
      <c r="M253" s="14">
        <f>INDEX(SystemParamValues,MATCH("HigherRate",ParamNames,0),MATCH($B$2,SystemNames,0))</f>
        <v>0.4</v>
      </c>
      <c r="N253" s="14">
        <f>INDEX(SystemParamValues,MATCH("MTROnCBTaper1Kid",ParamNames,0),MATCH($B$2,SystemNames,0))</f>
        <v>0.50763999999999998</v>
      </c>
      <c r="O253" s="14">
        <f>INDEX(SystemParamValues,MATCH("MTROnCBTaper2Kids",ParamNames,0),MATCH($B$2,SystemNames,0))</f>
        <v>0.57888000000000006</v>
      </c>
      <c r="P253" s="14">
        <f>INDEX(SystemParamValues,MATCH("MTROnPATaper",ParamNames,0),MATCH($B$2,SystemNames,0))</f>
        <v>0.6</v>
      </c>
      <c r="Q253" s="14">
        <f>INDEX(SystemParamValues,MATCH("AdditionalRate",ParamNames,0),MATCH($B$2,SystemNames,0))</f>
        <v>0.45</v>
      </c>
    </row>
    <row r="254" spans="1:49">
      <c r="A254" s="7" t="s">
        <v>20</v>
      </c>
      <c r="B254" s="14">
        <v>0</v>
      </c>
      <c r="C254" s="14">
        <v>0</v>
      </c>
      <c r="D254" s="14">
        <v>0</v>
      </c>
      <c r="E254" s="14">
        <v>0</v>
      </c>
      <c r="F254" s="14">
        <v>0</v>
      </c>
      <c r="G254" s="14">
        <v>0</v>
      </c>
      <c r="H254" s="14">
        <v>0</v>
      </c>
      <c r="I254" s="14">
        <v>0</v>
      </c>
      <c r="J254" s="14">
        <f>INDEX(SystemParamValues,MATCH("CGTBasicRate",ParamNames,0),MATCH($B$2,SystemNames,0))</f>
        <v>0.18</v>
      </c>
      <c r="K254" s="14">
        <f>INDEX(SystemParamValues,MATCH("CGTBasicRate",ParamNames,0),MATCH($B$2,SystemNames,0))</f>
        <v>0.18</v>
      </c>
      <c r="L254" s="14">
        <f>INDEX(SystemParamValues,MATCH("CGTBasicRate",ParamNames,0),MATCH($B$2,SystemNames,0))</f>
        <v>0.18</v>
      </c>
      <c r="M254" s="14">
        <f>INDEX(SystemParamValues,MATCH("CGTHigherRate",ParamNames,0),MATCH($B$2,SystemNames,0))</f>
        <v>0.28000000000000003</v>
      </c>
      <c r="N254" s="14">
        <f>INDEX(SystemParamValues,MATCH("CGTHigherRate",ParamNames,0),MATCH($B$2,SystemNames,0))</f>
        <v>0.28000000000000003</v>
      </c>
      <c r="O254" s="14">
        <f>INDEX(SystemParamValues,MATCH("CGTHigherRate",ParamNames,0),MATCH($B$2,SystemNames,0))</f>
        <v>0.28000000000000003</v>
      </c>
      <c r="P254" s="14">
        <f>INDEX(SystemParamValues,MATCH("CGTHigherRate",ParamNames,0),MATCH($B$2,SystemNames,0))</f>
        <v>0.28000000000000003</v>
      </c>
      <c r="Q254" s="14">
        <f>INDEX(SystemParamValues,MATCH("CGTHigherRate",ParamNames,0),MATCH($B$2,SystemNames,0))</f>
        <v>0.28000000000000003</v>
      </c>
    </row>
    <row r="255" spans="1:49">
      <c r="A255" s="7" t="s">
        <v>3</v>
      </c>
      <c r="B255" s="14">
        <v>25</v>
      </c>
      <c r="C255" s="14">
        <v>25</v>
      </c>
      <c r="D255" s="14">
        <v>25</v>
      </c>
      <c r="E255" s="14">
        <v>25</v>
      </c>
      <c r="F255" s="14">
        <v>25</v>
      </c>
      <c r="G255" s="14">
        <v>25</v>
      </c>
      <c r="H255" s="14">
        <v>25</v>
      </c>
      <c r="I255" s="14">
        <v>25</v>
      </c>
      <c r="J255" s="14">
        <v>25</v>
      </c>
      <c r="K255" s="14">
        <v>25</v>
      </c>
      <c r="L255" s="14">
        <v>25</v>
      </c>
      <c r="M255" s="14">
        <v>25</v>
      </c>
      <c r="N255" s="14">
        <v>25</v>
      </c>
      <c r="O255" s="14">
        <v>25</v>
      </c>
      <c r="P255" s="14">
        <v>25</v>
      </c>
      <c r="Q255" s="14">
        <v>25</v>
      </c>
    </row>
    <row r="256" spans="1:49">
      <c r="A256" s="7" t="s">
        <v>251</v>
      </c>
      <c r="B256" s="1">
        <f>1</f>
        <v>1</v>
      </c>
      <c r="C256" s="1">
        <f>1</f>
        <v>1</v>
      </c>
      <c r="D256" s="1">
        <f>1</f>
        <v>1</v>
      </c>
      <c r="E256" s="1">
        <f>1</f>
        <v>1</v>
      </c>
      <c r="F256" s="1">
        <f>1</f>
        <v>1</v>
      </c>
      <c r="G256" s="1">
        <f>1</f>
        <v>1</v>
      </c>
      <c r="H256" s="1">
        <f>1</f>
        <v>1</v>
      </c>
      <c r="I256" s="1">
        <f>1</f>
        <v>1</v>
      </c>
      <c r="J256" s="1">
        <f>1</f>
        <v>1</v>
      </c>
      <c r="K256" s="1">
        <f>1</f>
        <v>1</v>
      </c>
      <c r="L256" s="1">
        <f>1</f>
        <v>1</v>
      </c>
      <c r="M256" s="1">
        <f>1</f>
        <v>1</v>
      </c>
      <c r="N256" s="1">
        <f>1</f>
        <v>1</v>
      </c>
      <c r="O256" s="1">
        <f>1</f>
        <v>1</v>
      </c>
      <c r="P256" s="1">
        <f>1</f>
        <v>1</v>
      </c>
      <c r="Q256" s="1">
        <f>1</f>
        <v>1</v>
      </c>
    </row>
    <row r="257" spans="1:49">
      <c r="A257" s="7" t="s">
        <v>250</v>
      </c>
      <c r="B257" s="1">
        <f t="shared" ref="B257:Q257" si="36">(1+$B$3)*(1+$B$4)-1</f>
        <v>5.0599999999999978E-2</v>
      </c>
      <c r="C257" s="1">
        <f t="shared" si="36"/>
        <v>5.0599999999999978E-2</v>
      </c>
      <c r="D257" s="1">
        <f t="shared" si="36"/>
        <v>5.0599999999999978E-2</v>
      </c>
      <c r="E257" s="1">
        <f t="shared" si="36"/>
        <v>5.0599999999999978E-2</v>
      </c>
      <c r="F257" s="1">
        <f t="shared" si="36"/>
        <v>5.0599999999999978E-2</v>
      </c>
      <c r="G257" s="1">
        <f t="shared" si="36"/>
        <v>5.0599999999999978E-2</v>
      </c>
      <c r="H257" s="1">
        <f t="shared" si="36"/>
        <v>5.0599999999999978E-2</v>
      </c>
      <c r="I257" s="1">
        <f t="shared" si="36"/>
        <v>5.0599999999999978E-2</v>
      </c>
      <c r="J257" s="1">
        <f t="shared" si="36"/>
        <v>5.0599999999999978E-2</v>
      </c>
      <c r="K257" s="1">
        <f t="shared" si="36"/>
        <v>5.0599999999999978E-2</v>
      </c>
      <c r="L257" s="1">
        <f t="shared" si="36"/>
        <v>5.0599999999999978E-2</v>
      </c>
      <c r="M257" s="1">
        <f t="shared" si="36"/>
        <v>5.0599999999999978E-2</v>
      </c>
      <c r="N257" s="1">
        <f t="shared" si="36"/>
        <v>5.0599999999999978E-2</v>
      </c>
      <c r="O257" s="1">
        <f t="shared" si="36"/>
        <v>5.0599999999999978E-2</v>
      </c>
      <c r="P257" s="1">
        <f t="shared" si="36"/>
        <v>5.0599999999999978E-2</v>
      </c>
      <c r="Q257" s="1">
        <f t="shared" si="36"/>
        <v>5.0599999999999978E-2</v>
      </c>
    </row>
    <row r="258" spans="1:49">
      <c r="A258" s="7" t="s">
        <v>254</v>
      </c>
      <c r="B258" s="1">
        <f t="shared" ref="B258:Q258" si="37">B256*((1+B257)^B255)</f>
        <v>3.4350646224686523</v>
      </c>
      <c r="C258" s="1">
        <f t="shared" si="37"/>
        <v>3.4350646224686523</v>
      </c>
      <c r="D258" s="1">
        <f t="shared" si="37"/>
        <v>3.4350646224686523</v>
      </c>
      <c r="E258" s="1">
        <f t="shared" si="37"/>
        <v>3.4350646224686523</v>
      </c>
      <c r="F258" s="1">
        <f t="shared" si="37"/>
        <v>3.4350646224686523</v>
      </c>
      <c r="G258" s="1">
        <f t="shared" si="37"/>
        <v>3.4350646224686523</v>
      </c>
      <c r="H258" s="1">
        <f t="shared" si="37"/>
        <v>3.4350646224686523</v>
      </c>
      <c r="I258" s="1">
        <f t="shared" si="37"/>
        <v>3.4350646224686523</v>
      </c>
      <c r="J258" s="1">
        <f t="shared" si="37"/>
        <v>3.4350646224686523</v>
      </c>
      <c r="K258" s="1">
        <f t="shared" si="37"/>
        <v>3.4350646224686523</v>
      </c>
      <c r="L258" s="1">
        <f t="shared" si="37"/>
        <v>3.4350646224686523</v>
      </c>
      <c r="M258" s="1">
        <f t="shared" si="37"/>
        <v>3.4350646224686523</v>
      </c>
      <c r="N258" s="1">
        <f t="shared" si="37"/>
        <v>3.4350646224686523</v>
      </c>
      <c r="O258" s="1">
        <f t="shared" si="37"/>
        <v>3.4350646224686523</v>
      </c>
      <c r="P258" s="1">
        <f t="shared" si="37"/>
        <v>3.4350646224686523</v>
      </c>
      <c r="Q258" s="1">
        <f t="shared" si="37"/>
        <v>3.4350646224686523</v>
      </c>
    </row>
    <row r="259" spans="1:49">
      <c r="A259" s="7" t="s">
        <v>258</v>
      </c>
      <c r="B259" s="1">
        <f t="shared" ref="B259:Q259" si="38">B258</f>
        <v>3.4350646224686523</v>
      </c>
      <c r="C259" s="1">
        <f t="shared" si="38"/>
        <v>3.4350646224686523</v>
      </c>
      <c r="D259" s="1">
        <f t="shared" si="38"/>
        <v>3.4350646224686523</v>
      </c>
      <c r="E259" s="1">
        <f t="shared" si="38"/>
        <v>3.4350646224686523</v>
      </c>
      <c r="F259" s="1">
        <f t="shared" si="38"/>
        <v>3.4350646224686523</v>
      </c>
      <c r="G259" s="1">
        <f t="shared" si="38"/>
        <v>3.4350646224686523</v>
      </c>
      <c r="H259" s="1">
        <f t="shared" si="38"/>
        <v>3.4350646224686523</v>
      </c>
      <c r="I259" s="1">
        <f t="shared" si="38"/>
        <v>3.4350646224686523</v>
      </c>
      <c r="J259" s="1">
        <f t="shared" si="38"/>
        <v>3.4350646224686523</v>
      </c>
      <c r="K259" s="1">
        <f t="shared" si="38"/>
        <v>3.4350646224686523</v>
      </c>
      <c r="L259" s="1">
        <f t="shared" si="38"/>
        <v>3.4350646224686523</v>
      </c>
      <c r="M259" s="1">
        <f t="shared" si="38"/>
        <v>3.4350646224686523</v>
      </c>
      <c r="N259" s="1">
        <f t="shared" si="38"/>
        <v>3.4350646224686523</v>
      </c>
      <c r="O259" s="1">
        <f t="shared" si="38"/>
        <v>3.4350646224686523</v>
      </c>
      <c r="P259" s="1">
        <f t="shared" si="38"/>
        <v>3.4350646224686523</v>
      </c>
      <c r="Q259" s="1">
        <f t="shared" si="38"/>
        <v>3.4350646224686523</v>
      </c>
    </row>
    <row r="260" spans="1:49">
      <c r="A260" s="7" t="s">
        <v>253</v>
      </c>
      <c r="B260" s="1">
        <f>1</f>
        <v>1</v>
      </c>
      <c r="C260" s="1">
        <f>1</f>
        <v>1</v>
      </c>
      <c r="D260" s="1">
        <f>1</f>
        <v>1</v>
      </c>
      <c r="E260" s="1">
        <f>1</f>
        <v>1</v>
      </c>
      <c r="F260" s="1">
        <f>1</f>
        <v>1</v>
      </c>
      <c r="G260" s="1">
        <f>1</f>
        <v>1</v>
      </c>
      <c r="H260" s="1">
        <f>1</f>
        <v>1</v>
      </c>
      <c r="I260" s="1">
        <f>1</f>
        <v>1</v>
      </c>
      <c r="J260" s="1">
        <f>1</f>
        <v>1</v>
      </c>
      <c r="K260" s="1">
        <f>1</f>
        <v>1</v>
      </c>
      <c r="L260" s="1">
        <f>1</f>
        <v>1</v>
      </c>
      <c r="M260" s="1">
        <f>1</f>
        <v>1</v>
      </c>
      <c r="N260" s="1">
        <f>1</f>
        <v>1</v>
      </c>
      <c r="O260" s="1">
        <f>1</f>
        <v>1</v>
      </c>
      <c r="P260" s="1">
        <f>1</f>
        <v>1</v>
      </c>
      <c r="Q260" s="1">
        <f>1</f>
        <v>1</v>
      </c>
    </row>
    <row r="261" spans="1:49">
      <c r="A261" s="7" t="s">
        <v>26</v>
      </c>
      <c r="B261" s="1">
        <f t="shared" ref="B261:Q261" si="39">$B$5+$B$6*(1-B253)</f>
        <v>5.0599999999999978E-2</v>
      </c>
      <c r="C261" s="1">
        <f t="shared" si="39"/>
        <v>4.4479999999999985E-2</v>
      </c>
      <c r="D261" s="1">
        <f t="shared" si="39"/>
        <v>3.8359999999999991E-2</v>
      </c>
      <c r="E261" s="1">
        <f t="shared" si="39"/>
        <v>3.506621599999999E-2</v>
      </c>
      <c r="F261" s="1">
        <f t="shared" si="39"/>
        <v>3.2886271999999987E-2</v>
      </c>
      <c r="G261" s="1">
        <f t="shared" si="39"/>
        <v>3.2239999999999991E-2</v>
      </c>
      <c r="H261" s="1">
        <f t="shared" si="39"/>
        <v>3.6829999999999988E-2</v>
      </c>
      <c r="I261" s="1">
        <f t="shared" si="39"/>
        <v>3.193399999999999E-2</v>
      </c>
      <c r="J261" s="1">
        <f t="shared" si="39"/>
        <v>5.0599999999999978E-2</v>
      </c>
      <c r="K261" s="1">
        <f t="shared" si="39"/>
        <v>4.4479999999999985E-2</v>
      </c>
      <c r="L261" s="1">
        <f t="shared" si="39"/>
        <v>3.193399999999999E-2</v>
      </c>
      <c r="M261" s="1">
        <f t="shared" si="39"/>
        <v>3.8359999999999991E-2</v>
      </c>
      <c r="N261" s="1">
        <f t="shared" si="39"/>
        <v>3.506621599999999E-2</v>
      </c>
      <c r="O261" s="1">
        <f t="shared" si="39"/>
        <v>3.2886271999999987E-2</v>
      </c>
      <c r="P261" s="1">
        <f t="shared" si="39"/>
        <v>3.2239999999999991E-2</v>
      </c>
      <c r="Q261" s="1">
        <f t="shared" si="39"/>
        <v>3.6829999999999988E-2</v>
      </c>
    </row>
    <row r="262" spans="1:49">
      <c r="A262" s="7" t="s">
        <v>22</v>
      </c>
      <c r="B262">
        <f t="shared" ref="B262:Q262" si="40">B260*((1+B261)^B255)</f>
        <v>3.4350646224686523</v>
      </c>
      <c r="C262">
        <f t="shared" si="40"/>
        <v>2.9682686830365084</v>
      </c>
      <c r="D262">
        <f t="shared" si="40"/>
        <v>2.5627057543273817</v>
      </c>
      <c r="E262">
        <f t="shared" si="40"/>
        <v>2.367027709520102</v>
      </c>
      <c r="F262">
        <f t="shared" si="40"/>
        <v>2.2454977918593366</v>
      </c>
      <c r="G262">
        <f t="shared" si="40"/>
        <v>2.210635330404592</v>
      </c>
      <c r="H262">
        <f t="shared" si="40"/>
        <v>2.4699540187133895</v>
      </c>
      <c r="I262">
        <f t="shared" si="40"/>
        <v>2.1943103112319151</v>
      </c>
      <c r="J262">
        <f t="shared" si="40"/>
        <v>3.4350646224686523</v>
      </c>
      <c r="K262">
        <f t="shared" si="40"/>
        <v>2.9682686830365084</v>
      </c>
      <c r="L262">
        <f t="shared" si="40"/>
        <v>2.1943103112319151</v>
      </c>
      <c r="M262">
        <f t="shared" si="40"/>
        <v>2.5627057543273817</v>
      </c>
      <c r="N262">
        <f t="shared" si="40"/>
        <v>2.367027709520102</v>
      </c>
      <c r="O262">
        <f t="shared" si="40"/>
        <v>2.2454977918593366</v>
      </c>
      <c r="P262">
        <f t="shared" si="40"/>
        <v>2.210635330404592</v>
      </c>
      <c r="Q262">
        <f t="shared" si="40"/>
        <v>2.4699540187133895</v>
      </c>
    </row>
    <row r="263" spans="1:49">
      <c r="A263" s="7" t="s">
        <v>23</v>
      </c>
      <c r="B263">
        <f t="shared" ref="B263:Q263" si="41">B260*$B$5*(1-(1+B261)^B255)/(1-(1+B261))</f>
        <v>0.96247613536310406</v>
      </c>
      <c r="C263">
        <f t="shared" si="41"/>
        <v>0.88501289704878827</v>
      </c>
      <c r="D263">
        <f t="shared" si="41"/>
        <v>0.81475795324681122</v>
      </c>
      <c r="E263">
        <f t="shared" si="41"/>
        <v>0.77968361885417281</v>
      </c>
      <c r="F263">
        <f t="shared" si="41"/>
        <v>0.75745757491717813</v>
      </c>
      <c r="G263">
        <f t="shared" si="41"/>
        <v>0.75101447295570123</v>
      </c>
      <c r="H263">
        <f t="shared" si="41"/>
        <v>0.79823731670561648</v>
      </c>
      <c r="I263">
        <f t="shared" si="41"/>
        <v>0.74798666702067929</v>
      </c>
      <c r="J263">
        <f t="shared" si="41"/>
        <v>0.96247613536310406</v>
      </c>
      <c r="K263">
        <f t="shared" si="41"/>
        <v>0.88501289704878827</v>
      </c>
      <c r="L263">
        <f t="shared" si="41"/>
        <v>0.74798666702067929</v>
      </c>
      <c r="M263">
        <f t="shared" si="41"/>
        <v>0.81475795324681122</v>
      </c>
      <c r="N263">
        <f t="shared" si="41"/>
        <v>0.77968361885417281</v>
      </c>
      <c r="O263">
        <f t="shared" si="41"/>
        <v>0.75745757491717813</v>
      </c>
      <c r="P263">
        <f t="shared" si="41"/>
        <v>0.75101447295570123</v>
      </c>
      <c r="Q263">
        <f t="shared" si="41"/>
        <v>0.79823731670561648</v>
      </c>
    </row>
    <row r="264" spans="1:49">
      <c r="A264" s="7" t="s">
        <v>21</v>
      </c>
      <c r="B264">
        <f t="shared" ref="B264:Q264" si="42">B262-B263*B254</f>
        <v>3.4350646224686523</v>
      </c>
      <c r="C264">
        <f t="shared" si="42"/>
        <v>2.9682686830365084</v>
      </c>
      <c r="D264">
        <f t="shared" si="42"/>
        <v>2.5627057543273817</v>
      </c>
      <c r="E264">
        <f t="shared" si="42"/>
        <v>2.367027709520102</v>
      </c>
      <c r="F264">
        <f t="shared" si="42"/>
        <v>2.2454977918593366</v>
      </c>
      <c r="G264">
        <f t="shared" si="42"/>
        <v>2.210635330404592</v>
      </c>
      <c r="H264">
        <f t="shared" si="42"/>
        <v>2.4699540187133895</v>
      </c>
      <c r="I264">
        <f t="shared" si="42"/>
        <v>2.1943103112319151</v>
      </c>
      <c r="J264">
        <f t="shared" si="42"/>
        <v>3.2618189181032937</v>
      </c>
      <c r="K264">
        <f t="shared" si="42"/>
        <v>2.8089663615677267</v>
      </c>
      <c r="L264">
        <f t="shared" si="42"/>
        <v>2.0596727111681927</v>
      </c>
      <c r="M264">
        <f t="shared" si="42"/>
        <v>2.3345735274182746</v>
      </c>
      <c r="N264">
        <f t="shared" si="42"/>
        <v>2.1487162962409334</v>
      </c>
      <c r="O264">
        <f t="shared" si="42"/>
        <v>2.0334096708825267</v>
      </c>
      <c r="P264">
        <f t="shared" si="42"/>
        <v>2.0003512779769959</v>
      </c>
      <c r="Q264">
        <f t="shared" si="42"/>
        <v>2.2464475700358166</v>
      </c>
    </row>
    <row r="265" spans="1:49">
      <c r="A265" s="7" t="s">
        <v>24</v>
      </c>
      <c r="B265">
        <f t="shared" ref="B265:Q265" si="43">B264/((1+$B$4)^B255)</f>
        <v>2.0937779296542129</v>
      </c>
      <c r="C265">
        <f t="shared" si="43"/>
        <v>1.8092513943330721</v>
      </c>
      <c r="D265">
        <f t="shared" si="43"/>
        <v>1.5620482693429996</v>
      </c>
      <c r="E265">
        <f t="shared" si="43"/>
        <v>1.4427764603483468</v>
      </c>
      <c r="F265">
        <f t="shared" si="43"/>
        <v>1.3687002238413504</v>
      </c>
      <c r="G265">
        <f t="shared" si="43"/>
        <v>1.3474504773620815</v>
      </c>
      <c r="H265">
        <f t="shared" si="43"/>
        <v>1.5055132231911943</v>
      </c>
      <c r="I265">
        <f t="shared" si="43"/>
        <v>1.3374998742143687</v>
      </c>
      <c r="J265">
        <f t="shared" si="43"/>
        <v>1.9881793246571109</v>
      </c>
      <c r="K265">
        <f t="shared" si="43"/>
        <v>1.7121517116510299</v>
      </c>
      <c r="L265">
        <f t="shared" si="43"/>
        <v>1.2554341006416898</v>
      </c>
      <c r="M265">
        <f t="shared" si="43"/>
        <v>1.4229946344795368</v>
      </c>
      <c r="N265">
        <f t="shared" si="43"/>
        <v>1.3097089145660363</v>
      </c>
      <c r="O265">
        <f t="shared" si="43"/>
        <v>1.2394259668336485</v>
      </c>
      <c r="P265">
        <f t="shared" si="43"/>
        <v>1.2192758558276744</v>
      </c>
      <c r="Q265">
        <f t="shared" si="43"/>
        <v>1.369279142960069</v>
      </c>
    </row>
    <row r="266" spans="1:49">
      <c r="A266" s="7" t="s">
        <v>12</v>
      </c>
      <c r="B266">
        <f t="shared" ref="B266:Q266" si="44">B265^(1/B255)-1</f>
        <v>3.0000000000000027E-2</v>
      </c>
      <c r="C266">
        <f t="shared" si="44"/>
        <v>2.4000000000000243E-2</v>
      </c>
      <c r="D266">
        <f t="shared" si="44"/>
        <v>1.8000000000000016E-2</v>
      </c>
      <c r="E266">
        <f t="shared" si="44"/>
        <v>1.4770799999999973E-2</v>
      </c>
      <c r="F266">
        <f t="shared" si="44"/>
        <v>1.2633600000000023E-2</v>
      </c>
      <c r="G266">
        <f t="shared" si="44"/>
        <v>1.2000000000000011E-2</v>
      </c>
      <c r="H266">
        <f t="shared" si="44"/>
        <v>1.6499999999999959E-2</v>
      </c>
      <c r="I266">
        <f t="shared" si="44"/>
        <v>1.1699999999999822E-2</v>
      </c>
      <c r="J266">
        <f t="shared" si="44"/>
        <v>2.7870074434517056E-2</v>
      </c>
      <c r="K266">
        <f t="shared" si="44"/>
        <v>2.1743044107259024E-2</v>
      </c>
      <c r="L266">
        <f t="shared" si="44"/>
        <v>9.1407804719776387E-3</v>
      </c>
      <c r="M266">
        <f t="shared" si="44"/>
        <v>1.4210565546881382E-2</v>
      </c>
      <c r="N266">
        <f t="shared" si="44"/>
        <v>1.0850642211246209E-2</v>
      </c>
      <c r="O266">
        <f t="shared" si="44"/>
        <v>8.622898543926949E-3</v>
      </c>
      <c r="P266">
        <f t="shared" si="44"/>
        <v>7.9618128647898079E-3</v>
      </c>
      <c r="Q266">
        <f t="shared" si="44"/>
        <v>1.2650729067524846E-2</v>
      </c>
    </row>
    <row r="267" spans="1:49">
      <c r="A267" s="7" t="s">
        <v>5</v>
      </c>
      <c r="B267">
        <f t="shared" ref="B267:Q267" si="45">$B$3-B266</f>
        <v>-2.7755575615628914E-17</v>
      </c>
      <c r="C267">
        <f t="shared" si="45"/>
        <v>5.9999999999997555E-3</v>
      </c>
      <c r="D267">
        <f t="shared" si="45"/>
        <v>1.1999999999999983E-2</v>
      </c>
      <c r="E267">
        <f t="shared" si="45"/>
        <v>1.5229200000000026E-2</v>
      </c>
      <c r="F267">
        <f t="shared" si="45"/>
        <v>1.7366399999999976E-2</v>
      </c>
      <c r="G267">
        <f t="shared" si="45"/>
        <v>1.7999999999999988E-2</v>
      </c>
      <c r="H267">
        <f t="shared" si="45"/>
        <v>1.350000000000004E-2</v>
      </c>
      <c r="I267">
        <f t="shared" si="45"/>
        <v>1.8300000000000177E-2</v>
      </c>
      <c r="J267">
        <f t="shared" si="45"/>
        <v>2.129925565482943E-3</v>
      </c>
      <c r="K267">
        <f t="shared" si="45"/>
        <v>8.2569558927409747E-3</v>
      </c>
      <c r="L267">
        <f t="shared" si="45"/>
        <v>2.085921952802236E-2</v>
      </c>
      <c r="M267">
        <f t="shared" si="45"/>
        <v>1.5789434453118617E-2</v>
      </c>
      <c r="N267">
        <f t="shared" si="45"/>
        <v>1.914935778875379E-2</v>
      </c>
      <c r="O267">
        <f t="shared" si="45"/>
        <v>2.137710145607305E-2</v>
      </c>
      <c r="P267">
        <f t="shared" si="45"/>
        <v>2.2038187135210191E-2</v>
      </c>
      <c r="Q267">
        <f t="shared" si="45"/>
        <v>1.7349270932475153E-2</v>
      </c>
    </row>
    <row r="268" spans="1:49" s="17" customFormat="1">
      <c r="A268" s="17" t="s">
        <v>6</v>
      </c>
      <c r="B268" s="16">
        <f t="shared" ref="B268:Q268" si="46">B267/$B$3</f>
        <v>-9.2518585385429718E-16</v>
      </c>
      <c r="C268" s="16">
        <f t="shared" si="46"/>
        <v>0.19999999999999185</v>
      </c>
      <c r="D268" s="16">
        <f t="shared" si="46"/>
        <v>0.39999999999999947</v>
      </c>
      <c r="E268" s="16">
        <f t="shared" si="46"/>
        <v>0.50764000000000087</v>
      </c>
      <c r="F268" s="16">
        <f t="shared" si="46"/>
        <v>0.57887999999999928</v>
      </c>
      <c r="G268" s="16">
        <f t="shared" si="46"/>
        <v>0.59999999999999964</v>
      </c>
      <c r="H268" s="16">
        <f t="shared" si="46"/>
        <v>0.45000000000000134</v>
      </c>
      <c r="I268" s="16">
        <f t="shared" si="46"/>
        <v>0.61000000000000598</v>
      </c>
      <c r="J268" s="16">
        <f t="shared" si="46"/>
        <v>7.0997518849431437E-2</v>
      </c>
      <c r="K268" s="16">
        <f t="shared" si="46"/>
        <v>0.27523186309136582</v>
      </c>
      <c r="L268" s="16">
        <f t="shared" si="46"/>
        <v>0.69530731760074538</v>
      </c>
      <c r="M268" s="16">
        <f t="shared" si="46"/>
        <v>0.52631448177062057</v>
      </c>
      <c r="N268" s="16">
        <f t="shared" si="46"/>
        <v>0.63831192629179301</v>
      </c>
      <c r="O268" s="16">
        <f t="shared" si="46"/>
        <v>0.71257004853576833</v>
      </c>
      <c r="P268" s="16">
        <f t="shared" si="46"/>
        <v>0.73460623784033974</v>
      </c>
      <c r="Q268" s="16">
        <f t="shared" si="46"/>
        <v>0.57830903108250509</v>
      </c>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row>
    <row r="269" spans="1:49" s="17" customFormat="1">
      <c r="A269" s="17" t="s">
        <v>13</v>
      </c>
      <c r="B269" s="18">
        <f>B259/B264*100</f>
        <v>100</v>
      </c>
      <c r="C269" s="18">
        <f t="shared" ref="C269:Q269" si="47">C259/C264*100</f>
        <v>115.72620235155453</v>
      </c>
      <c r="D269" s="18">
        <f t="shared" si="47"/>
        <v>134.04053963933262</v>
      </c>
      <c r="E269" s="18">
        <f t="shared" si="47"/>
        <v>145.12143684051281</v>
      </c>
      <c r="F269" s="18">
        <f t="shared" si="47"/>
        <v>152.97564018641589</v>
      </c>
      <c r="G269" s="18">
        <f t="shared" si="47"/>
        <v>155.3881173988097</v>
      </c>
      <c r="H269" s="18">
        <f t="shared" si="47"/>
        <v>139.07403119423225</v>
      </c>
      <c r="I269" s="18">
        <f t="shared" si="47"/>
        <v>156.54415899545955</v>
      </c>
      <c r="J269" s="18">
        <f t="shared" si="47"/>
        <v>105.31132195609739</v>
      </c>
      <c r="K269" s="18">
        <f t="shared" si="47"/>
        <v>122.28927585133098</v>
      </c>
      <c r="L269" s="18">
        <f t="shared" si="47"/>
        <v>166.7772070699705</v>
      </c>
      <c r="M269" s="18">
        <f t="shared" si="47"/>
        <v>147.13884922131254</v>
      </c>
      <c r="N269" s="18">
        <f t="shared" si="47"/>
        <v>159.86589893128831</v>
      </c>
      <c r="O269" s="18">
        <f t="shared" si="47"/>
        <v>168.93126218770215</v>
      </c>
      <c r="P269" s="18">
        <f t="shared" si="47"/>
        <v>171.72306985714116</v>
      </c>
      <c r="Q269" s="18">
        <f t="shared" si="47"/>
        <v>152.91096343788183</v>
      </c>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row>
  </sheetData>
  <pageMargins left="0.70866141732283472" right="0.70866141732283472" top="0.74803149606299213" bottom="0.74803149606299213" header="0.31496062992125984" footer="0.31496062992125984"/>
  <pageSetup paperSize="9" scale="53" fitToHeight="10" orientation="landscape" r:id="rId1"/>
  <headerFooter>
    <oddHeader>&amp;A</oddHeader>
  </headerFooter>
  <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W322"/>
  <sheetViews>
    <sheetView workbookViewId="0"/>
  </sheetViews>
  <sheetFormatPr defaultRowHeight="15"/>
  <cols>
    <col min="1" max="1" width="74" style="7" bestFit="1" customWidth="1"/>
    <col min="5" max="5" width="14" bestFit="1" customWidth="1"/>
    <col min="6" max="6" width="14.7109375" bestFit="1" customWidth="1"/>
    <col min="7" max="7" width="8.85546875" customWidth="1"/>
    <col min="8" max="8" width="9.7109375" bestFit="1" customWidth="1"/>
    <col min="10" max="13" width="8.85546875" customWidth="1"/>
    <col min="14" max="14" width="14" bestFit="1" customWidth="1"/>
    <col min="15" max="15" width="14.7109375" bestFit="1" customWidth="1"/>
    <col min="17" max="17" width="9.7109375" bestFit="1" customWidth="1"/>
  </cols>
  <sheetData>
    <row r="1" spans="1:14" s="19" customFormat="1">
      <c r="A1" s="19" t="s">
        <v>277</v>
      </c>
    </row>
    <row r="2" spans="1:14">
      <c r="A2" s="7" t="s">
        <v>70</v>
      </c>
      <c r="B2" t="str">
        <f>SelectedSystemName</f>
        <v>2015-16</v>
      </c>
    </row>
    <row r="3" spans="1:14">
      <c r="A3" s="7" t="s">
        <v>2</v>
      </c>
      <c r="B3" s="14">
        <f>INDEX(SystemParamValues,MATCH("RealReturn",ParamNames,0),MATCH($B$2,SystemNames,0))</f>
        <v>0.03</v>
      </c>
    </row>
    <row r="4" spans="1:14">
      <c r="A4" s="7" t="s">
        <v>0</v>
      </c>
      <c r="B4" s="14">
        <f>INDEX(SystemParamValues,MATCH("Inflation",ParamNames,0),MATCH($B$2,SystemNames,0))</f>
        <v>0.02</v>
      </c>
    </row>
    <row r="5" spans="1:14">
      <c r="A5" s="7" t="s">
        <v>25</v>
      </c>
      <c r="B5" s="14">
        <f>B4</f>
        <v>0.02</v>
      </c>
    </row>
    <row r="6" spans="1:14">
      <c r="A6" s="7" t="s">
        <v>27</v>
      </c>
      <c r="B6" s="14">
        <f>(1+B3)*(1+B4)-1-B4</f>
        <v>3.0599999999999978E-2</v>
      </c>
    </row>
    <row r="7" spans="1:14">
      <c r="A7" s="7" t="s">
        <v>33</v>
      </c>
      <c r="B7" s="14">
        <f>(1+B3)*(1+B4)-1</f>
        <v>5.0599999999999978E-2</v>
      </c>
    </row>
    <row r="8" spans="1:14">
      <c r="A8" s="7" t="s">
        <v>35</v>
      </c>
      <c r="B8" s="14">
        <v>0.5</v>
      </c>
    </row>
    <row r="9" spans="1:14">
      <c r="A9" s="7" t="s">
        <v>19</v>
      </c>
      <c r="B9" s="14">
        <f>INDEX(SystemParamValues,MATCH("BasicRate",ParamNames,0),MATCH($B$2,SystemNames,0))</f>
        <v>0.2</v>
      </c>
    </row>
    <row r="10" spans="1:14">
      <c r="A10" s="7" t="s">
        <v>20</v>
      </c>
      <c r="B10" s="14">
        <f>INDEX(SystemParamValues,MATCH("CGTBasicRate",ParamNames,0),MATCH($B$2,SystemNames,0))</f>
        <v>0.18</v>
      </c>
    </row>
    <row r="11" spans="1:14">
      <c r="A11" s="7" t="s">
        <v>34</v>
      </c>
      <c r="B11" s="14">
        <f>INDEX(SystemParamValues,MATCH("BasicRate",ParamNames,0),MATCH($B$2,SystemNames,0))</f>
        <v>0.2</v>
      </c>
    </row>
    <row r="12" spans="1:14">
      <c r="A12" s="7" t="s">
        <v>3</v>
      </c>
      <c r="B12" s="14">
        <f>INDEX(SystemParamValues,MATCH("Horizon",ParamNames,0),MATCH($B$2,SystemNames,0))</f>
        <v>1</v>
      </c>
    </row>
    <row r="14" spans="1:14">
      <c r="A14" s="2" t="s">
        <v>276</v>
      </c>
      <c r="F14" s="7"/>
      <c r="G14" s="7"/>
      <c r="H14" s="7"/>
      <c r="I14" s="7"/>
      <c r="J14" s="7"/>
      <c r="K14" s="7"/>
      <c r="L14" s="7"/>
      <c r="M14" s="7"/>
      <c r="N14" s="7"/>
    </row>
    <row r="15" spans="1:14">
      <c r="A15" s="7" t="s">
        <v>251</v>
      </c>
      <c r="B15" s="1">
        <f>1</f>
        <v>1</v>
      </c>
      <c r="F15" s="7"/>
      <c r="G15" s="7"/>
      <c r="H15" s="7"/>
      <c r="I15" s="7"/>
      <c r="J15" s="7"/>
      <c r="K15" s="7"/>
      <c r="L15" s="7"/>
      <c r="M15" s="7"/>
      <c r="N15" s="8"/>
    </row>
    <row r="16" spans="1:14">
      <c r="A16" s="7" t="s">
        <v>250</v>
      </c>
      <c r="B16" s="1">
        <f>(1+$B$3)*(1+$B$4)-1</f>
        <v>5.0599999999999978E-2</v>
      </c>
      <c r="F16" s="7"/>
      <c r="G16" s="7"/>
      <c r="H16" s="7"/>
      <c r="I16" s="7"/>
      <c r="J16" s="7"/>
      <c r="K16" s="7"/>
      <c r="L16" s="7"/>
      <c r="M16" s="7"/>
      <c r="N16" s="8"/>
    </row>
    <row r="17" spans="1:49">
      <c r="A17" s="7" t="s">
        <v>254</v>
      </c>
      <c r="B17" s="1">
        <f>B15*((1+B16)^$B$12)</f>
        <v>1.0506</v>
      </c>
      <c r="F17" s="7"/>
      <c r="G17" s="7"/>
      <c r="H17" s="7"/>
      <c r="I17" s="7"/>
      <c r="J17" s="7"/>
      <c r="K17" s="7"/>
      <c r="L17" s="7"/>
      <c r="M17" s="7"/>
      <c r="N17" s="8"/>
    </row>
    <row r="18" spans="1:49">
      <c r="A18" s="7" t="s">
        <v>258</v>
      </c>
      <c r="B18" s="1">
        <f>B17</f>
        <v>1.0506</v>
      </c>
      <c r="F18" s="7"/>
      <c r="G18" s="7"/>
      <c r="H18" s="7"/>
      <c r="I18" s="7"/>
      <c r="J18" s="7"/>
      <c r="K18" s="7"/>
      <c r="L18" s="7"/>
      <c r="M18" s="7"/>
      <c r="N18" s="8"/>
    </row>
    <row r="19" spans="1:49">
      <c r="A19" s="7" t="s">
        <v>253</v>
      </c>
      <c r="B19" s="1">
        <f>1</f>
        <v>1</v>
      </c>
      <c r="F19" s="7"/>
      <c r="G19" s="7"/>
      <c r="H19" s="7"/>
      <c r="I19" s="7"/>
      <c r="J19" s="7"/>
      <c r="K19" s="7"/>
      <c r="L19" s="7"/>
      <c r="M19" s="7"/>
      <c r="N19" s="8"/>
    </row>
    <row r="20" spans="1:49">
      <c r="A20" s="7" t="s">
        <v>36</v>
      </c>
      <c r="B20" s="1">
        <f>B19/(1-$B$8)</f>
        <v>2</v>
      </c>
      <c r="F20" s="7"/>
      <c r="G20" s="7"/>
      <c r="H20" s="7"/>
      <c r="I20" s="7"/>
      <c r="J20" s="7"/>
      <c r="K20" s="7"/>
      <c r="L20" s="7"/>
      <c r="M20" s="7"/>
      <c r="N20" s="8"/>
    </row>
    <row r="21" spans="1:49">
      <c r="A21" s="7" t="s">
        <v>37</v>
      </c>
      <c r="B21" s="1">
        <f>B20-B19</f>
        <v>1</v>
      </c>
      <c r="F21" s="7"/>
      <c r="G21" s="7"/>
      <c r="H21" s="7"/>
      <c r="I21" s="7"/>
      <c r="J21" s="7"/>
      <c r="K21" s="7"/>
      <c r="L21" s="7"/>
      <c r="M21" s="7"/>
      <c r="N21" s="8"/>
    </row>
    <row r="22" spans="1:49">
      <c r="A22" s="7" t="s">
        <v>117</v>
      </c>
      <c r="B22" s="1" t="b">
        <f>$B$9*$B$6&gt;=$B$11*$B$7*$B$8</f>
        <v>1</v>
      </c>
      <c r="C22" t="s">
        <v>313</v>
      </c>
      <c r="F22" s="7"/>
      <c r="G22" s="7"/>
      <c r="H22" s="7"/>
      <c r="I22" s="7"/>
      <c r="J22" s="7"/>
      <c r="K22" s="7"/>
      <c r="L22" s="7"/>
      <c r="M22" s="7"/>
      <c r="N22" s="8"/>
    </row>
    <row r="23" spans="1:49">
      <c r="A23" s="7" t="s">
        <v>118</v>
      </c>
      <c r="B23" s="1">
        <f>$B$5+(1-$B$9)*$B$6</f>
        <v>4.4479999999999985E-2</v>
      </c>
      <c r="F23" s="7"/>
      <c r="G23" s="7"/>
      <c r="H23" s="7"/>
      <c r="I23" s="7"/>
      <c r="J23" s="7"/>
      <c r="K23" s="7"/>
      <c r="L23" s="7"/>
      <c r="M23" s="7"/>
      <c r="N23" s="8"/>
    </row>
    <row r="24" spans="1:49">
      <c r="A24" s="7" t="s">
        <v>22</v>
      </c>
      <c r="B24" s="1">
        <f>((1+B23)^$B$12-$B$7*$B$8*(1-$B$11)*(1-(1+B23)^$B$12)/(1-(1+B23)))*B20</f>
        <v>2.0484800000000001</v>
      </c>
      <c r="F24" s="7"/>
      <c r="G24" s="7"/>
      <c r="H24" s="7"/>
      <c r="I24" s="7"/>
      <c r="J24" s="7"/>
      <c r="K24" s="7"/>
      <c r="L24" s="7"/>
      <c r="M24" s="7"/>
      <c r="N24" s="8"/>
    </row>
    <row r="25" spans="1:49">
      <c r="A25" s="7" t="s">
        <v>23</v>
      </c>
      <c r="B25" s="1">
        <f>($B$5*(1-(1+B23)^$B$12)/(1-(1+B23))-$B$5*$B$7*$B$8*(1-$B$11)*($B$12*(1-(1+B23))-(1-(1+B23)^$B$12))/((1-(1+B23))^2))*B20</f>
        <v>0.04</v>
      </c>
      <c r="F25" s="7"/>
      <c r="G25" s="7"/>
      <c r="H25" s="7"/>
      <c r="I25" s="7"/>
      <c r="J25" s="7"/>
      <c r="K25" s="7"/>
      <c r="L25" s="7"/>
      <c r="M25" s="7"/>
      <c r="N25" s="8"/>
    </row>
    <row r="26" spans="1:49">
      <c r="A26" s="7" t="s">
        <v>116</v>
      </c>
      <c r="B26" s="1">
        <f>B24-$B$10*B25-B21</f>
        <v>1.04128</v>
      </c>
      <c r="F26" s="7"/>
      <c r="G26" s="7"/>
      <c r="H26" s="7"/>
      <c r="I26" s="7"/>
      <c r="J26" s="7"/>
      <c r="K26" s="7"/>
      <c r="L26" s="7"/>
      <c r="M26" s="7"/>
      <c r="N26" s="8"/>
    </row>
    <row r="27" spans="1:49">
      <c r="A27" s="7" t="s">
        <v>24</v>
      </c>
      <c r="B27">
        <f>B26/((1+$B$4)^$B$12)</f>
        <v>1.0208627450980392</v>
      </c>
      <c r="F27" s="7"/>
      <c r="G27" s="7"/>
      <c r="H27" s="7"/>
      <c r="I27" s="7"/>
      <c r="J27" s="7"/>
      <c r="K27" s="7"/>
      <c r="L27" s="7"/>
      <c r="M27" s="7"/>
      <c r="N27" s="8"/>
    </row>
    <row r="28" spans="1:49">
      <c r="A28" s="7" t="s">
        <v>12</v>
      </c>
      <c r="B28">
        <f>B27^(1/$B$12)-1</f>
        <v>2.0862745098039204E-2</v>
      </c>
      <c r="F28" s="7"/>
      <c r="G28" s="7"/>
      <c r="H28" s="7"/>
      <c r="I28" s="7"/>
      <c r="J28" s="7"/>
      <c r="K28" s="7"/>
      <c r="L28" s="7"/>
      <c r="M28" s="7"/>
      <c r="N28" s="8"/>
    </row>
    <row r="29" spans="1:49">
      <c r="A29" s="7" t="s">
        <v>5</v>
      </c>
      <c r="B29">
        <f>$B$3-B28</f>
        <v>9.1372549019607952E-3</v>
      </c>
      <c r="F29" s="7"/>
      <c r="G29" s="7"/>
      <c r="H29" s="7"/>
      <c r="I29" s="7"/>
      <c r="J29" s="7"/>
      <c r="K29" s="7"/>
      <c r="L29" s="7"/>
      <c r="M29" s="7"/>
      <c r="N29" s="8"/>
    </row>
    <row r="30" spans="1:49" s="17" customFormat="1">
      <c r="A30" s="17" t="s">
        <v>6</v>
      </c>
      <c r="B30" s="16">
        <f>B29/$B$3</f>
        <v>0.30457516339869317</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s="17" customFormat="1">
      <c r="A31" s="17" t="s">
        <v>13</v>
      </c>
      <c r="B31" s="18">
        <f>B18/B26*100</f>
        <v>100.89505224339274</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row>
    <row r="32" spans="1:49">
      <c r="F32" s="7"/>
      <c r="G32" s="7"/>
      <c r="H32" s="7"/>
      <c r="I32" s="7"/>
      <c r="J32" s="7"/>
      <c r="K32" s="7"/>
      <c r="L32" s="7"/>
      <c r="M32" s="7"/>
      <c r="N32" s="8"/>
    </row>
    <row r="33" spans="1:14">
      <c r="A33" s="2" t="s">
        <v>279</v>
      </c>
    </row>
    <row r="34" spans="1:14">
      <c r="A34" s="7" t="s">
        <v>3</v>
      </c>
      <c r="B34" s="13">
        <v>1</v>
      </c>
      <c r="C34" s="13">
        <v>10</v>
      </c>
      <c r="D34" s="13">
        <v>25</v>
      </c>
      <c r="F34" s="7"/>
      <c r="G34" s="7"/>
      <c r="H34" s="7"/>
      <c r="I34" s="7"/>
      <c r="J34" s="7"/>
      <c r="K34" s="7"/>
      <c r="L34" s="7"/>
      <c r="M34" s="7"/>
      <c r="N34" s="8"/>
    </row>
    <row r="35" spans="1:14">
      <c r="A35" s="7" t="s">
        <v>251</v>
      </c>
      <c r="B35" s="1">
        <f>1</f>
        <v>1</v>
      </c>
      <c r="C35" s="1">
        <f>1</f>
        <v>1</v>
      </c>
      <c r="D35" s="1">
        <f>1</f>
        <v>1</v>
      </c>
      <c r="F35" s="7"/>
      <c r="G35" s="7"/>
      <c r="H35" s="7"/>
      <c r="I35" s="7"/>
      <c r="J35" s="7"/>
      <c r="K35" s="7"/>
      <c r="L35" s="7"/>
      <c r="M35" s="7"/>
      <c r="N35" s="8"/>
    </row>
    <row r="36" spans="1:14">
      <c r="A36" s="7" t="s">
        <v>250</v>
      </c>
      <c r="B36" s="1">
        <f>(1+$B$3)*(1+$B$4)-1</f>
        <v>5.0599999999999978E-2</v>
      </c>
      <c r="C36" s="1">
        <f>(1+$B$3)*(1+$B$4)-1</f>
        <v>5.0599999999999978E-2</v>
      </c>
      <c r="D36" s="1">
        <f>(1+$B$3)*(1+$B$4)-1</f>
        <v>5.0599999999999978E-2</v>
      </c>
      <c r="F36" s="7"/>
      <c r="G36" s="7"/>
      <c r="H36" s="7"/>
      <c r="I36" s="7"/>
      <c r="J36" s="7"/>
      <c r="K36" s="7"/>
      <c r="L36" s="7"/>
      <c r="M36" s="7"/>
      <c r="N36" s="8"/>
    </row>
    <row r="37" spans="1:14">
      <c r="A37" s="7" t="s">
        <v>254</v>
      </c>
      <c r="B37" s="1">
        <f>B35*((1+B36)^B34)</f>
        <v>1.0506</v>
      </c>
      <c r="C37" s="1">
        <f>C35*((1+C36)^C34)</f>
        <v>1.6382265673600411</v>
      </c>
      <c r="D37" s="1">
        <f>D35*((1+D36)^D34)</f>
        <v>3.4350646224686523</v>
      </c>
      <c r="F37" s="7"/>
      <c r="G37" s="7"/>
      <c r="H37" s="7"/>
      <c r="I37" s="7"/>
      <c r="J37" s="7"/>
      <c r="K37" s="7"/>
      <c r="L37" s="7"/>
      <c r="M37" s="7"/>
      <c r="N37" s="8"/>
    </row>
    <row r="38" spans="1:14">
      <c r="A38" s="7" t="s">
        <v>258</v>
      </c>
      <c r="B38" s="1">
        <f>B37</f>
        <v>1.0506</v>
      </c>
      <c r="C38" s="1">
        <f>C37</f>
        <v>1.6382265673600411</v>
      </c>
      <c r="D38" s="1">
        <f>D37</f>
        <v>3.4350646224686523</v>
      </c>
      <c r="F38" s="7"/>
      <c r="G38" s="7"/>
      <c r="H38" s="7"/>
      <c r="I38" s="7"/>
      <c r="J38" s="7"/>
      <c r="K38" s="7"/>
      <c r="L38" s="7"/>
      <c r="M38" s="7"/>
      <c r="N38" s="8"/>
    </row>
    <row r="39" spans="1:14">
      <c r="A39" s="7" t="s">
        <v>253</v>
      </c>
      <c r="B39" s="1">
        <f>1</f>
        <v>1</v>
      </c>
      <c r="C39" s="1">
        <f>1</f>
        <v>1</v>
      </c>
      <c r="D39" s="1">
        <f>1</f>
        <v>1</v>
      </c>
      <c r="F39" s="7"/>
      <c r="G39" s="7"/>
      <c r="H39" s="7"/>
      <c r="I39" s="7"/>
      <c r="J39" s="7"/>
      <c r="K39" s="7"/>
      <c r="L39" s="7"/>
      <c r="M39" s="7"/>
      <c r="N39" s="8"/>
    </row>
    <row r="40" spans="1:14">
      <c r="A40" s="7" t="s">
        <v>36</v>
      </c>
      <c r="B40" s="1">
        <f>B39/(1-$B$8)</f>
        <v>2</v>
      </c>
      <c r="C40" s="1">
        <f>C39/(1-$B$8)</f>
        <v>2</v>
      </c>
      <c r="D40" s="1">
        <f>D39/(1-$B$8)</f>
        <v>2</v>
      </c>
      <c r="F40" s="7"/>
      <c r="G40" s="7"/>
      <c r="H40" s="7"/>
      <c r="I40" s="7"/>
      <c r="J40" s="7"/>
      <c r="K40" s="7"/>
      <c r="L40" s="7"/>
      <c r="M40" s="7"/>
      <c r="N40" s="8"/>
    </row>
    <row r="41" spans="1:14">
      <c r="A41" s="7" t="s">
        <v>37</v>
      </c>
      <c r="B41" s="1">
        <f>B40-B39</f>
        <v>1</v>
      </c>
      <c r="C41" s="1">
        <f>C40-C39</f>
        <v>1</v>
      </c>
      <c r="D41" s="1">
        <f>D40-D39</f>
        <v>1</v>
      </c>
      <c r="F41" s="7"/>
      <c r="G41" s="7"/>
      <c r="H41" s="7"/>
      <c r="I41" s="7"/>
      <c r="J41" s="7"/>
      <c r="K41" s="7"/>
      <c r="L41" s="7"/>
      <c r="M41" s="7"/>
      <c r="N41" s="8"/>
    </row>
    <row r="42" spans="1:14">
      <c r="A42" s="7" t="s">
        <v>117</v>
      </c>
      <c r="B42" s="1" t="b">
        <f>$B$9*$B$6&gt;=$B$11*$B$7*$B$8</f>
        <v>1</v>
      </c>
      <c r="C42" s="1" t="b">
        <f>$B$9*$B$6&gt;=$B$11*$B$7*$B$8</f>
        <v>1</v>
      </c>
      <c r="D42" s="1" t="b">
        <f>$B$9*$B$6&gt;=$B$11*$B$7*$B$8</f>
        <v>1</v>
      </c>
      <c r="E42" t="s">
        <v>313</v>
      </c>
      <c r="F42" s="7"/>
      <c r="G42" s="7"/>
      <c r="H42" s="7"/>
      <c r="I42" s="7"/>
      <c r="J42" s="7"/>
      <c r="K42" s="7"/>
      <c r="L42" s="7"/>
      <c r="M42" s="7"/>
      <c r="N42" s="8"/>
    </row>
    <row r="43" spans="1:14">
      <c r="A43" s="7" t="s">
        <v>118</v>
      </c>
      <c r="B43" s="1">
        <f>$B$5+(1-$B$9)*$B$6</f>
        <v>4.4479999999999985E-2</v>
      </c>
      <c r="C43" s="1">
        <f>$B$5+(1-$B$9)*$B$6</f>
        <v>4.4479999999999985E-2</v>
      </c>
      <c r="D43" s="1">
        <f>$B$5+(1-$B$9)*$B$6</f>
        <v>4.4479999999999985E-2</v>
      </c>
      <c r="F43" s="7"/>
      <c r="G43" s="7"/>
      <c r="H43" s="7"/>
      <c r="I43" s="7"/>
      <c r="J43" s="7"/>
      <c r="K43" s="7"/>
      <c r="L43" s="7"/>
      <c r="M43" s="7"/>
      <c r="N43" s="8"/>
    </row>
    <row r="44" spans="1:14">
      <c r="A44" s="7" t="s">
        <v>22</v>
      </c>
      <c r="B44" s="1">
        <f>((1+B43)^B34-$B$7*$B$8*(1-$B$11)*(1-(1+B43)^B34)/(1-(1+B43)))*B40</f>
        <v>2.0484800000000001</v>
      </c>
      <c r="C44" s="1">
        <f>((1+C43)^C34-$B$7*$B$8*(1-$B$11)*(1-(1+C43)^C34)/(1-(1+C43)))*C40</f>
        <v>2.5942930916507532</v>
      </c>
      <c r="D44" s="1">
        <f>((1+D43)^D34-$B$7*$B$8*(1-$B$11)*(1-(1+D43)^D34)/(1-(1+D43)))*D40</f>
        <v>4.1452712624462702</v>
      </c>
    </row>
    <row r="45" spans="1:14">
      <c r="A45" s="7" t="s">
        <v>23</v>
      </c>
      <c r="B45" s="1">
        <f>($B$5*(1-(1+B43)^B34)/(1-(1+B43))-$B$5*$B$7*$B$8*(1-$B$11)*(B34*(1-(1+B43))-(1-(1+B43)^B34))/((1-(1+B43))^2))*B40</f>
        <v>0.04</v>
      </c>
      <c r="C45" s="1">
        <f>($B$5*(1-(1+C43)^C34)/(1-(1+C43))-$B$5*$B$7*$B$8*(1-$B$11)*(C34*(1-(1+C43))-(1-(1+C43)^C34))/((1-(1+C43))^2))*C40</f>
        <v>0.44923250523864727</v>
      </c>
      <c r="D45" s="1">
        <f>($B$5*(1-(1+D43)^D34)/(1-(1+D43))-$B$5*$B$7*$B$8*(1-$B$11)*(D34*(1-(1+D43))-(1-(1+D43)^D34))/((1-(1+D43))^2))*D40</f>
        <v>1.4196363590136081</v>
      </c>
      <c r="E45" s="2"/>
    </row>
    <row r="46" spans="1:14">
      <c r="A46" s="7" t="s">
        <v>116</v>
      </c>
      <c r="B46" s="1">
        <f>B44-$B$10*B45-B41</f>
        <v>1.04128</v>
      </c>
      <c r="C46" s="1">
        <f>C44-$B$10*C45-C41</f>
        <v>1.5134312407077966</v>
      </c>
      <c r="D46" s="1">
        <f>D44-$B$10*D45-D41</f>
        <v>2.8897367178238209</v>
      </c>
      <c r="E46" s="1"/>
    </row>
    <row r="47" spans="1:14">
      <c r="A47" s="7" t="s">
        <v>24</v>
      </c>
      <c r="B47">
        <f>B46/((1+$B$4)^B34)</f>
        <v>1.0208627450980392</v>
      </c>
      <c r="C47">
        <f>C46/((1+$B$4)^C34)</f>
        <v>1.2415407452925877</v>
      </c>
      <c r="D47">
        <f>D46/((1+$B$4)^D34)</f>
        <v>1.7613837372126862</v>
      </c>
      <c r="E47" s="1"/>
    </row>
    <row r="48" spans="1:14">
      <c r="A48" s="7" t="s">
        <v>12</v>
      </c>
      <c r="B48">
        <f>B47^(1/B34)-1</f>
        <v>2.0862745098039204E-2</v>
      </c>
      <c r="C48">
        <f>C47^(1/C34)-1</f>
        <v>2.1871054936425827E-2</v>
      </c>
      <c r="D48">
        <f>D47^(1/D34)-1</f>
        <v>2.2902309811062338E-2</v>
      </c>
      <c r="E48" s="1"/>
    </row>
    <row r="49" spans="1:49">
      <c r="A49" s="7" t="s">
        <v>5</v>
      </c>
      <c r="B49">
        <f>$B$3-B48</f>
        <v>9.1372549019607952E-3</v>
      </c>
      <c r="C49">
        <f>$B$3-C48</f>
        <v>8.1289450635741722E-3</v>
      </c>
      <c r="D49">
        <f>$B$3-D48</f>
        <v>7.0976901889376609E-3</v>
      </c>
      <c r="E49" s="1"/>
    </row>
    <row r="50" spans="1:49" s="17" customFormat="1">
      <c r="A50" s="17" t="s">
        <v>6</v>
      </c>
      <c r="B50" s="16">
        <f>B49/$B$3</f>
        <v>0.30457516339869317</v>
      </c>
      <c r="C50" s="16">
        <f>C49/$B$3</f>
        <v>0.27096483545247241</v>
      </c>
      <c r="D50" s="16">
        <f>D49/$B$3</f>
        <v>0.23658967296458872</v>
      </c>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row>
    <row r="51" spans="1:49" s="17" customFormat="1">
      <c r="A51" s="17" t="s">
        <v>13</v>
      </c>
      <c r="B51" s="18">
        <f>B38/B46*100</f>
        <v>100.89505224339274</v>
      </c>
      <c r="C51" s="18">
        <f>C38/C46*100</f>
        <v>108.24585374581541</v>
      </c>
      <c r="D51" s="18">
        <f>D38/D46*100</f>
        <v>118.87119685614482</v>
      </c>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row>
    <row r="52" spans="1:49">
      <c r="B52" s="8"/>
      <c r="C52" s="8"/>
      <c r="D52" s="8"/>
      <c r="E52" s="1"/>
    </row>
    <row r="53" spans="1:49">
      <c r="A53" s="2" t="s">
        <v>278</v>
      </c>
    </row>
    <row r="54" spans="1:49">
      <c r="A54" s="7" t="s">
        <v>301</v>
      </c>
    </row>
    <row r="55" spans="1:49">
      <c r="A55" s="7" t="s">
        <v>0</v>
      </c>
      <c r="B55" s="13">
        <v>0</v>
      </c>
      <c r="C55" s="13">
        <v>0.02</v>
      </c>
      <c r="D55" s="13">
        <v>0.04</v>
      </c>
      <c r="E55" s="1"/>
    </row>
    <row r="56" spans="1:49">
      <c r="A56" s="7" t="s">
        <v>25</v>
      </c>
      <c r="B56" s="13">
        <f>B55</f>
        <v>0</v>
      </c>
      <c r="C56" s="13">
        <f>C55</f>
        <v>0.02</v>
      </c>
      <c r="D56" s="13">
        <f>D55</f>
        <v>0.04</v>
      </c>
      <c r="E56" s="1"/>
    </row>
    <row r="57" spans="1:49">
      <c r="A57" s="7" t="s">
        <v>27</v>
      </c>
      <c r="B57" s="14">
        <f>(1+$B$3)*(1+B55)-1-B55</f>
        <v>3.0000000000000027E-2</v>
      </c>
      <c r="C57" s="14">
        <f>(1+$B$3)*(1+C55)-1-C55</f>
        <v>3.0599999999999978E-2</v>
      </c>
      <c r="D57" s="14">
        <f>(1+$B$3)*(1+D55)-1-D55</f>
        <v>3.1200000000000151E-2</v>
      </c>
      <c r="E57" s="1"/>
    </row>
    <row r="58" spans="1:49">
      <c r="A58" s="7" t="s">
        <v>33</v>
      </c>
      <c r="B58" s="14">
        <f>(1+$B$3)*(1+B55)-1</f>
        <v>3.0000000000000027E-2</v>
      </c>
      <c r="C58" s="14">
        <f>(1+$B$3)*(1+C55)-1</f>
        <v>5.0599999999999978E-2</v>
      </c>
      <c r="D58" s="14">
        <f>(1+$B$3)*(1+D55)-1</f>
        <v>7.1200000000000152E-2</v>
      </c>
      <c r="E58" s="1"/>
    </row>
    <row r="59" spans="1:49">
      <c r="A59" s="7" t="s">
        <v>251</v>
      </c>
      <c r="B59" s="1">
        <f>1</f>
        <v>1</v>
      </c>
      <c r="C59" s="1">
        <f>1</f>
        <v>1</v>
      </c>
      <c r="D59" s="1">
        <f>1</f>
        <v>1</v>
      </c>
      <c r="E59" s="1"/>
    </row>
    <row r="60" spans="1:49">
      <c r="A60" s="7" t="s">
        <v>250</v>
      </c>
      <c r="B60" s="1">
        <f>(1+$B$3)*(1+B55)-1</f>
        <v>3.0000000000000027E-2</v>
      </c>
      <c r="C60" s="1">
        <f>(1+$B$3)*(1+C55)-1</f>
        <v>5.0599999999999978E-2</v>
      </c>
      <c r="D60" s="1">
        <f>(1+$B$3)*(1+D55)-1</f>
        <v>7.1200000000000152E-2</v>
      </c>
      <c r="E60" s="1"/>
    </row>
    <row r="61" spans="1:49">
      <c r="A61" s="7" t="s">
        <v>254</v>
      </c>
      <c r="B61" s="1">
        <f>B59*((1+B60)^$B$12)</f>
        <v>1.03</v>
      </c>
      <c r="C61" s="1">
        <f>C59*((1+C60)^$B$12)</f>
        <v>1.0506</v>
      </c>
      <c r="D61" s="1">
        <f>D59*((1+D60)^$B$12)</f>
        <v>1.0712000000000002</v>
      </c>
    </row>
    <row r="62" spans="1:49">
      <c r="A62" s="7" t="s">
        <v>258</v>
      </c>
      <c r="B62" s="1">
        <f>B61</f>
        <v>1.03</v>
      </c>
      <c r="C62" s="1">
        <f>C61</f>
        <v>1.0506</v>
      </c>
      <c r="D62" s="1">
        <f>D61</f>
        <v>1.0712000000000002</v>
      </c>
    </row>
    <row r="63" spans="1:49">
      <c r="A63" s="7" t="s">
        <v>253</v>
      </c>
      <c r="B63" s="1">
        <f>1</f>
        <v>1</v>
      </c>
      <c r="C63" s="1">
        <f>1</f>
        <v>1</v>
      </c>
      <c r="D63" s="1">
        <f>1</f>
        <v>1</v>
      </c>
    </row>
    <row r="64" spans="1:49">
      <c r="A64" s="7" t="s">
        <v>36</v>
      </c>
      <c r="B64" s="1">
        <f>B63/(1-$B$8)</f>
        <v>2</v>
      </c>
      <c r="C64" s="1">
        <f>C63/(1-$B$8)</f>
        <v>2</v>
      </c>
      <c r="D64" s="1">
        <f>D63/(1-$B$8)</f>
        <v>2</v>
      </c>
    </row>
    <row r="65" spans="1:49">
      <c r="A65" s="7" t="s">
        <v>37</v>
      </c>
      <c r="B65" s="1">
        <f>B64-B63</f>
        <v>1</v>
      </c>
      <c r="C65" s="1">
        <f>C64-C63</f>
        <v>1</v>
      </c>
      <c r="D65" s="1">
        <f>D64-D63</f>
        <v>1</v>
      </c>
    </row>
    <row r="66" spans="1:49">
      <c r="A66" s="7" t="s">
        <v>117</v>
      </c>
      <c r="B66" s="1" t="b">
        <f>$B$9*B57&gt;=$B$11*B58*$B$8</f>
        <v>1</v>
      </c>
      <c r="C66" s="1" t="b">
        <f>$B$9*C57&gt;=$B$11*C58*$B$8</f>
        <v>1</v>
      </c>
      <c r="D66" s="1" t="b">
        <f>$B$9*D57&gt;=$B$11*D58*$B$8</f>
        <v>0</v>
      </c>
      <c r="E66" t="s">
        <v>313</v>
      </c>
    </row>
    <row r="67" spans="1:49">
      <c r="A67" s="7" t="s">
        <v>118</v>
      </c>
      <c r="B67" s="1">
        <f>B56+(1-$B$9)*B57</f>
        <v>2.4000000000000021E-2</v>
      </c>
      <c r="C67" s="1">
        <f>C56+(1-$B$9)*C57</f>
        <v>4.4479999999999985E-2</v>
      </c>
      <c r="D67" s="1">
        <f>D56+(1-$B$9)*D57</f>
        <v>6.4960000000000129E-2</v>
      </c>
      <c r="E67" s="2"/>
      <c r="F67" s="2"/>
    </row>
    <row r="68" spans="1:49">
      <c r="A68" s="7" t="s">
        <v>22</v>
      </c>
      <c r="B68" s="1">
        <f>((1+B67)^$B$12-B58*$B$8*(1-$B$11)*(1-(1+B67)^$B$12)/(1-(1+B67)))*B64</f>
        <v>2.024</v>
      </c>
      <c r="C68" s="1">
        <f>((1+C67)^$B$12-C58*$B$8*(1-$B$11)*(1-(1+C67)^$B$12)/(1-(1+C67)))*C64</f>
        <v>2.0484800000000001</v>
      </c>
      <c r="D68" s="1">
        <f>((1+D67)^$B$12-D58*$B$8*(1-$B$11)*(1-(1+D67)^$B$12)/(1-(1+D67)))*D64</f>
        <v>2.0729600000000001</v>
      </c>
      <c r="F68" s="2"/>
      <c r="G68" s="2"/>
      <c r="H68" s="2"/>
      <c r="I68" s="2"/>
      <c r="J68" s="2"/>
      <c r="K68" s="2"/>
      <c r="L68" s="2"/>
      <c r="M68" s="2"/>
      <c r="N68" s="2"/>
    </row>
    <row r="69" spans="1:49">
      <c r="A69" s="7" t="s">
        <v>23</v>
      </c>
      <c r="B69" s="1">
        <f>(B56*(1-(1+B67)^$B$12)/(1-(1+B67))-B56*B58*$B$8*(1-$B$11)*($B$12*(1-(1+B67))-(1-(1+B67)^$B$12))/((1-(1+B67))^2))*B64</f>
        <v>0</v>
      </c>
      <c r="C69" s="1">
        <f>(C56*(1-(1+C67)^$B$12)/(1-(1+C67))-C56*C58*$B$8*(1-$B$11)*($B$12*(1-(1+C67))-(1-(1+C67)^$B$12))/((1-(1+C67))^2))*C64</f>
        <v>0.04</v>
      </c>
      <c r="D69" s="1">
        <f>(D56*(1-(1+D67)^$B$12)/(1-(1+D67))-D56*D58*$B$8*(1-$B$11)*($B$12*(1-(1+D67))-(1-(1+D67)^$B$12))/((1-(1+D67))^2))*D64</f>
        <v>0.08</v>
      </c>
      <c r="F69" s="2"/>
      <c r="N69" s="1"/>
    </row>
    <row r="70" spans="1:49">
      <c r="A70" s="7" t="s">
        <v>116</v>
      </c>
      <c r="B70" s="1">
        <f>B68-$B$10*B69-B65</f>
        <v>1.024</v>
      </c>
      <c r="C70" s="1">
        <f>C68-$B$10*C69-C65</f>
        <v>1.04128</v>
      </c>
      <c r="D70" s="1">
        <f>D68-$B$10*D69-D65</f>
        <v>1.0585599999999999</v>
      </c>
      <c r="F70" s="2"/>
      <c r="N70" s="1"/>
    </row>
    <row r="71" spans="1:49">
      <c r="A71" s="7" t="s">
        <v>24</v>
      </c>
      <c r="B71">
        <f>B70/((1+B55)^$B$12)</f>
        <v>1.024</v>
      </c>
      <c r="C71">
        <f>C70/((1+C55)^$B$12)</f>
        <v>1.0208627450980392</v>
      </c>
      <c r="D71">
        <f>D70/((1+D55)^$B$12)</f>
        <v>1.0178461538461538</v>
      </c>
      <c r="E71" s="1"/>
      <c r="F71" s="2"/>
      <c r="N71" s="1"/>
    </row>
    <row r="72" spans="1:49">
      <c r="A72" s="7" t="s">
        <v>12</v>
      </c>
      <c r="B72">
        <f>B71^(1/$B$12)-1</f>
        <v>2.4000000000000021E-2</v>
      </c>
      <c r="C72">
        <f>C71^(1/$B$12)-1</f>
        <v>2.0862745098039204E-2</v>
      </c>
      <c r="D72">
        <f>D71^(1/$B$12)-1</f>
        <v>1.7846153846153845E-2</v>
      </c>
      <c r="E72" s="1"/>
      <c r="F72" s="2"/>
      <c r="N72" s="1"/>
    </row>
    <row r="73" spans="1:49">
      <c r="A73" s="7" t="s">
        <v>5</v>
      </c>
      <c r="B73">
        <f>$B$3-B72</f>
        <v>5.9999999999999776E-3</v>
      </c>
      <c r="C73">
        <f>$B$3-C72</f>
        <v>9.1372549019607952E-3</v>
      </c>
      <c r="D73">
        <f>$B$3-D72</f>
        <v>1.2153846153846154E-2</v>
      </c>
      <c r="E73" s="1"/>
      <c r="F73" s="2"/>
      <c r="N73" s="1"/>
    </row>
    <row r="74" spans="1:49" s="17" customFormat="1">
      <c r="A74" s="17" t="s">
        <v>6</v>
      </c>
      <c r="B74" s="16">
        <f>B73/$B$3</f>
        <v>0.19999999999999926</v>
      </c>
      <c r="C74" s="16">
        <f>C73/$B$3</f>
        <v>0.30457516339869317</v>
      </c>
      <c r="D74" s="16">
        <f>D73/$B$3</f>
        <v>0.40512820512820513</v>
      </c>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row>
    <row r="75" spans="1:49" s="17" customFormat="1">
      <c r="A75" s="17" t="s">
        <v>13</v>
      </c>
      <c r="B75" s="18">
        <f>B62/B70*100</f>
        <v>100.5859375</v>
      </c>
      <c r="C75" s="18">
        <f>C62/C70*100</f>
        <v>100.89505224339274</v>
      </c>
      <c r="D75" s="18">
        <f>D62/D70*100</f>
        <v>101.19407496977027</v>
      </c>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row>
    <row r="76" spans="1:49">
      <c r="F76" s="2"/>
      <c r="N76" s="1"/>
    </row>
    <row r="77" spans="1:49">
      <c r="A77" s="7" t="s">
        <v>156</v>
      </c>
      <c r="F77" s="2"/>
      <c r="N77" s="1"/>
    </row>
    <row r="78" spans="1:49">
      <c r="A78" s="7" t="s">
        <v>0</v>
      </c>
      <c r="B78" s="13">
        <v>0</v>
      </c>
      <c r="C78" s="13">
        <v>0.02</v>
      </c>
      <c r="D78" s="13">
        <v>0.04</v>
      </c>
      <c r="F78" s="2"/>
      <c r="N78" s="1"/>
    </row>
    <row r="79" spans="1:49">
      <c r="A79" s="7" t="s">
        <v>25</v>
      </c>
      <c r="B79" s="13">
        <f>B78</f>
        <v>0</v>
      </c>
      <c r="C79" s="13">
        <f>C78</f>
        <v>0.02</v>
      </c>
      <c r="D79" s="13">
        <f>D78</f>
        <v>0.04</v>
      </c>
      <c r="F79" s="2"/>
      <c r="N79" s="1"/>
    </row>
    <row r="80" spans="1:49">
      <c r="A80" s="7" t="s">
        <v>27</v>
      </c>
      <c r="B80" s="14">
        <f>(1+$B$3)*(1+B78)-1-B78</f>
        <v>3.0000000000000027E-2</v>
      </c>
      <c r="C80" s="14">
        <f>(1+$B$3)*(1+C78)-1-C78</f>
        <v>3.0599999999999978E-2</v>
      </c>
      <c r="D80" s="14">
        <f>(1+$B$3)*(1+D78)-1-D78</f>
        <v>3.1200000000000151E-2</v>
      </c>
      <c r="F80" s="2"/>
      <c r="N80" s="1"/>
    </row>
    <row r="81" spans="1:14">
      <c r="A81" s="7" t="s">
        <v>33</v>
      </c>
      <c r="B81" s="14">
        <f>(1+$B$3)*(1+B78)-1</f>
        <v>3.0000000000000027E-2</v>
      </c>
      <c r="C81" s="14">
        <f>(1+$B$3)*(1+C78)-1</f>
        <v>5.0599999999999978E-2</v>
      </c>
      <c r="D81" s="14">
        <f>(1+$B$3)*(1+D78)-1</f>
        <v>7.1200000000000152E-2</v>
      </c>
      <c r="F81" s="2"/>
      <c r="N81" s="1"/>
    </row>
    <row r="82" spans="1:14">
      <c r="A82" s="7" t="s">
        <v>3</v>
      </c>
      <c r="B82" s="14">
        <v>1</v>
      </c>
      <c r="C82" s="14">
        <v>1</v>
      </c>
      <c r="D82" s="14">
        <v>1</v>
      </c>
      <c r="F82" s="2"/>
      <c r="N82" s="1"/>
    </row>
    <row r="83" spans="1:14">
      <c r="A83" s="7" t="s">
        <v>251</v>
      </c>
      <c r="B83" s="1">
        <f>1</f>
        <v>1</v>
      </c>
      <c r="C83" s="1">
        <f>1</f>
        <v>1</v>
      </c>
      <c r="D83" s="1">
        <f>1</f>
        <v>1</v>
      </c>
      <c r="F83" s="2"/>
      <c r="N83" s="1"/>
    </row>
    <row r="84" spans="1:14">
      <c r="A84" s="7" t="s">
        <v>250</v>
      </c>
      <c r="B84" s="1">
        <f>(1+$B$3)*(1+B78)-1</f>
        <v>3.0000000000000027E-2</v>
      </c>
      <c r="C84" s="1">
        <f>(1+$B$3)*(1+C78)-1</f>
        <v>5.0599999999999978E-2</v>
      </c>
      <c r="D84" s="1">
        <f>(1+$B$3)*(1+D78)-1</f>
        <v>7.1200000000000152E-2</v>
      </c>
      <c r="F84" s="2"/>
      <c r="N84" s="1"/>
    </row>
    <row r="85" spans="1:14">
      <c r="A85" s="7" t="s">
        <v>254</v>
      </c>
      <c r="B85" s="1">
        <f>B83*((1+B84)^B82)</f>
        <v>1.03</v>
      </c>
      <c r="C85" s="1">
        <f>C83*((1+C84)^C82)</f>
        <v>1.0506</v>
      </c>
      <c r="D85" s="1">
        <f>D83*((1+D84)^D82)</f>
        <v>1.0712000000000002</v>
      </c>
      <c r="F85" s="2"/>
      <c r="N85" s="1"/>
    </row>
    <row r="86" spans="1:14">
      <c r="A86" s="7" t="s">
        <v>258</v>
      </c>
      <c r="B86" s="1">
        <f>B85</f>
        <v>1.03</v>
      </c>
      <c r="C86" s="1">
        <f>C85</f>
        <v>1.0506</v>
      </c>
      <c r="D86" s="1">
        <f>D85</f>
        <v>1.0712000000000002</v>
      </c>
      <c r="F86" s="2"/>
      <c r="N86" s="1"/>
    </row>
    <row r="87" spans="1:14">
      <c r="A87" s="7" t="s">
        <v>253</v>
      </c>
      <c r="B87" s="1">
        <f>1</f>
        <v>1</v>
      </c>
      <c r="C87" s="1">
        <f>1</f>
        <v>1</v>
      </c>
      <c r="D87" s="1">
        <f>1</f>
        <v>1</v>
      </c>
      <c r="F87" s="2"/>
      <c r="N87" s="1"/>
    </row>
    <row r="88" spans="1:14">
      <c r="A88" s="7" t="s">
        <v>36</v>
      </c>
      <c r="B88" s="1">
        <f>B87/(1-$B$8)</f>
        <v>2</v>
      </c>
      <c r="C88" s="1">
        <f>C87/(1-$B$8)</f>
        <v>2</v>
      </c>
      <c r="D88" s="1">
        <f>D87/(1-$B$8)</f>
        <v>2</v>
      </c>
      <c r="F88" s="2"/>
      <c r="N88" s="1"/>
    </row>
    <row r="89" spans="1:14">
      <c r="A89" s="7" t="s">
        <v>37</v>
      </c>
      <c r="B89" s="1">
        <f>B88-B87</f>
        <v>1</v>
      </c>
      <c r="C89" s="1">
        <f>C88-C87</f>
        <v>1</v>
      </c>
      <c r="D89" s="1">
        <f>D88-D87</f>
        <v>1</v>
      </c>
      <c r="F89" s="2"/>
      <c r="N89" s="1"/>
    </row>
    <row r="90" spans="1:14">
      <c r="A90" s="7" t="s">
        <v>117</v>
      </c>
      <c r="B90" s="1" t="b">
        <f>$B$9*B80&gt;=$B$11*B81*$B$8</f>
        <v>1</v>
      </c>
      <c r="C90" s="1" t="b">
        <f>$B$9*C80&gt;=$B$11*C81*$B$8</f>
        <v>1</v>
      </c>
      <c r="D90" s="1" t="b">
        <f>$B$9*D80&gt;=$B$11*D81*$B$8</f>
        <v>0</v>
      </c>
      <c r="E90" t="s">
        <v>313</v>
      </c>
      <c r="F90" s="2"/>
      <c r="N90" s="1"/>
    </row>
    <row r="91" spans="1:14">
      <c r="A91" s="7" t="s">
        <v>118</v>
      </c>
      <c r="B91" s="1">
        <f>B79+(1-$B$9)*B80</f>
        <v>2.4000000000000021E-2</v>
      </c>
      <c r="C91" s="1">
        <f>C79+(1-$B$9)*C80</f>
        <v>4.4479999999999985E-2</v>
      </c>
      <c r="D91" s="1">
        <f>D79+(1-$B$9)*D80</f>
        <v>6.4960000000000129E-2</v>
      </c>
      <c r="F91" s="2"/>
      <c r="N91" s="1"/>
    </row>
    <row r="92" spans="1:14">
      <c r="A92" s="7" t="s">
        <v>22</v>
      </c>
      <c r="B92" s="1">
        <f>((1+B91)^B82-B81*$B$8*(1-$B$11)*(1-(1+B91)^B82)/(1-(1+B91)))*B88</f>
        <v>2.024</v>
      </c>
      <c r="C92" s="1">
        <f>((1+C91)^C82-C81*$B$8*(1-$B$11)*(1-(1+C91)^C82)/(1-(1+C91)))*C88</f>
        <v>2.0484800000000001</v>
      </c>
      <c r="D92" s="1">
        <f>((1+D91)^D82-D81*$B$8*(1-$B$11)*(1-(1+D91)^D82)/(1-(1+D91)))*D88</f>
        <v>2.0729600000000001</v>
      </c>
      <c r="F92" s="2"/>
      <c r="N92" s="1"/>
    </row>
    <row r="93" spans="1:14">
      <c r="A93" s="7" t="s">
        <v>23</v>
      </c>
      <c r="B93" s="1">
        <f>(B79*(1-(1+B91)^B82)/(1-(1+B91))-B79*B81*$B$8*(1-$B$11)*(B82*(1-(1+B91))-(1-(1+B91)^B82))/((1-(1+B91))^2))*B88</f>
        <v>0</v>
      </c>
      <c r="C93" s="1">
        <f>(C79*(1-(1+C91)^C82)/(1-(1+C91))-C79*C81*$B$8*(1-$B$11)*(C82*(1-(1+C91))-(1-(1+C91)^C82))/((1-(1+C91))^2))*C88</f>
        <v>0.04</v>
      </c>
      <c r="D93" s="1">
        <f>(D79*(1-(1+D91)^D82)/(1-(1+D91))-D79*D81*$B$8*(1-$B$11)*(D82*(1-(1+D91))-(1-(1+D91)^D82))/((1-(1+D91))^2))*D88</f>
        <v>0.08</v>
      </c>
      <c r="F93" s="2"/>
      <c r="N93" s="1"/>
    </row>
    <row r="94" spans="1:14">
      <c r="A94" s="7" t="s">
        <v>116</v>
      </c>
      <c r="B94" s="1">
        <f>B92-$B$10*B93-B89</f>
        <v>1.024</v>
      </c>
      <c r="C94" s="1">
        <f>C92-$B$10*C93-C89</f>
        <v>1.04128</v>
      </c>
      <c r="D94" s="1">
        <f>D92-$B$10*D93-D89</f>
        <v>1.0585599999999999</v>
      </c>
      <c r="F94" s="2"/>
      <c r="N94" s="1"/>
    </row>
    <row r="95" spans="1:14">
      <c r="A95" s="7" t="s">
        <v>24</v>
      </c>
      <c r="B95">
        <f>B94/((1+B78)^B82)</f>
        <v>1.024</v>
      </c>
      <c r="C95">
        <f>C94/((1+C78)^C82)</f>
        <v>1.0208627450980392</v>
      </c>
      <c r="D95">
        <f>D94/((1+D78)^D82)</f>
        <v>1.0178461538461538</v>
      </c>
      <c r="F95" s="2"/>
      <c r="N95" s="1"/>
    </row>
    <row r="96" spans="1:14">
      <c r="A96" s="7" t="s">
        <v>12</v>
      </c>
      <c r="B96">
        <f>B95^(1/B82)-1</f>
        <v>2.4000000000000021E-2</v>
      </c>
      <c r="C96">
        <f>C95^(1/C82)-1</f>
        <v>2.0862745098039204E-2</v>
      </c>
      <c r="D96">
        <f>D95^(1/D82)-1</f>
        <v>1.7846153846153845E-2</v>
      </c>
      <c r="F96" s="2"/>
      <c r="N96" s="1"/>
    </row>
    <row r="97" spans="1:49">
      <c r="A97" s="7" t="s">
        <v>5</v>
      </c>
      <c r="B97">
        <f>$B$3-B96</f>
        <v>5.9999999999999776E-3</v>
      </c>
      <c r="C97">
        <f>$B$3-C96</f>
        <v>9.1372549019607952E-3</v>
      </c>
      <c r="D97">
        <f>$B$3-D96</f>
        <v>1.2153846153846154E-2</v>
      </c>
      <c r="F97" s="2"/>
      <c r="N97" s="1"/>
    </row>
    <row r="98" spans="1:49" s="17" customFormat="1">
      <c r="A98" s="17" t="s">
        <v>6</v>
      </c>
      <c r="B98" s="16">
        <f>B97/$B$3</f>
        <v>0.19999999999999926</v>
      </c>
      <c r="C98" s="16">
        <f>C97/$B$3</f>
        <v>0.30457516339869317</v>
      </c>
      <c r="D98" s="16">
        <f>D97/$B$3</f>
        <v>0.40512820512820513</v>
      </c>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row>
    <row r="99" spans="1:49" s="17" customFormat="1">
      <c r="A99" s="17" t="s">
        <v>13</v>
      </c>
      <c r="B99" s="18">
        <f>B86/B94*100</f>
        <v>100.5859375</v>
      </c>
      <c r="C99" s="18">
        <f>C86/C94*100</f>
        <v>100.89505224339274</v>
      </c>
      <c r="D99" s="18">
        <f>D86/D94*100</f>
        <v>101.19407496977027</v>
      </c>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row>
    <row r="100" spans="1:49">
      <c r="B100" s="1"/>
      <c r="C100" s="1"/>
      <c r="D100" s="1"/>
      <c r="F100" s="2"/>
      <c r="N100" s="1"/>
    </row>
    <row r="101" spans="1:49">
      <c r="A101" s="7" t="s">
        <v>157</v>
      </c>
      <c r="F101" s="2"/>
      <c r="N101" s="1"/>
    </row>
    <row r="102" spans="1:49">
      <c r="A102" s="7" t="s">
        <v>0</v>
      </c>
      <c r="B102" s="13">
        <v>0</v>
      </c>
      <c r="C102" s="13">
        <v>0.02</v>
      </c>
      <c r="D102" s="13">
        <v>0.04</v>
      </c>
      <c r="F102" s="2"/>
      <c r="N102" s="1"/>
    </row>
    <row r="103" spans="1:49">
      <c r="A103" s="7" t="s">
        <v>25</v>
      </c>
      <c r="B103" s="13">
        <f>B102</f>
        <v>0</v>
      </c>
      <c r="C103" s="13">
        <f>C102</f>
        <v>0.02</v>
      </c>
      <c r="D103" s="13">
        <f>D102</f>
        <v>0.04</v>
      </c>
      <c r="F103" s="2"/>
      <c r="N103" s="1"/>
    </row>
    <row r="104" spans="1:49">
      <c r="A104" s="7" t="s">
        <v>27</v>
      </c>
      <c r="B104" s="14">
        <f>(1+$B$3)*(1+B102)-1-B102</f>
        <v>3.0000000000000027E-2</v>
      </c>
      <c r="C104" s="14">
        <f>(1+$B$3)*(1+C102)-1-C102</f>
        <v>3.0599999999999978E-2</v>
      </c>
      <c r="D104" s="14">
        <f>(1+$B$3)*(1+D102)-1-D102</f>
        <v>3.1200000000000151E-2</v>
      </c>
      <c r="F104" s="2"/>
      <c r="N104" s="1"/>
    </row>
    <row r="105" spans="1:49">
      <c r="A105" s="7" t="s">
        <v>33</v>
      </c>
      <c r="B105" s="14">
        <f>(1+$B$3)*(1+B102)-1</f>
        <v>3.0000000000000027E-2</v>
      </c>
      <c r="C105" s="14">
        <f>(1+$B$3)*(1+C102)-1</f>
        <v>5.0599999999999978E-2</v>
      </c>
      <c r="D105" s="14">
        <f>(1+$B$3)*(1+D102)-1</f>
        <v>7.1200000000000152E-2</v>
      </c>
      <c r="F105" s="2"/>
      <c r="N105" s="1"/>
    </row>
    <row r="106" spans="1:49">
      <c r="A106" s="7" t="s">
        <v>3</v>
      </c>
      <c r="B106" s="14">
        <v>10</v>
      </c>
      <c r="C106" s="14">
        <v>10</v>
      </c>
      <c r="D106" s="14">
        <v>10</v>
      </c>
      <c r="F106" s="2"/>
      <c r="N106" s="1"/>
    </row>
    <row r="107" spans="1:49">
      <c r="A107" s="7" t="s">
        <v>251</v>
      </c>
      <c r="B107" s="1">
        <f>1</f>
        <v>1</v>
      </c>
      <c r="C107" s="1">
        <f>1</f>
        <v>1</v>
      </c>
      <c r="D107" s="1">
        <f>1</f>
        <v>1</v>
      </c>
      <c r="F107" s="2"/>
      <c r="N107" s="1"/>
    </row>
    <row r="108" spans="1:49">
      <c r="A108" s="7" t="s">
        <v>250</v>
      </c>
      <c r="B108" s="1">
        <f>(1+$B$3)*(1+B102)-1</f>
        <v>3.0000000000000027E-2</v>
      </c>
      <c r="C108" s="1">
        <f>(1+$B$3)*(1+C102)-1</f>
        <v>5.0599999999999978E-2</v>
      </c>
      <c r="D108" s="1">
        <f>(1+$B$3)*(1+D102)-1</f>
        <v>7.1200000000000152E-2</v>
      </c>
      <c r="F108" s="2"/>
      <c r="N108" s="1"/>
    </row>
    <row r="109" spans="1:49">
      <c r="A109" s="7" t="s">
        <v>254</v>
      </c>
      <c r="B109" s="1">
        <f>B107*((1+B108)^B106)</f>
        <v>1.3439163793441218</v>
      </c>
      <c r="C109" s="1">
        <f>C107*((1+C108)^C106)</f>
        <v>1.6382265673600411</v>
      </c>
      <c r="D109" s="1">
        <f>D107*((1+D108)^D106)</f>
        <v>1.9893245399322921</v>
      </c>
      <c r="F109" s="2"/>
      <c r="N109" s="1"/>
    </row>
    <row r="110" spans="1:49">
      <c r="A110" s="7" t="s">
        <v>258</v>
      </c>
      <c r="B110" s="1">
        <f>B109</f>
        <v>1.3439163793441218</v>
      </c>
      <c r="C110" s="1">
        <f>C109</f>
        <v>1.6382265673600411</v>
      </c>
      <c r="D110" s="1">
        <f>D109</f>
        <v>1.9893245399322921</v>
      </c>
      <c r="F110" s="2"/>
      <c r="N110" s="1"/>
    </row>
    <row r="111" spans="1:49">
      <c r="A111" s="7" t="s">
        <v>253</v>
      </c>
      <c r="B111" s="1">
        <f>1</f>
        <v>1</v>
      </c>
      <c r="C111" s="1">
        <f>1</f>
        <v>1</v>
      </c>
      <c r="D111" s="1">
        <f>1</f>
        <v>1</v>
      </c>
      <c r="F111" s="2"/>
      <c r="N111" s="1"/>
    </row>
    <row r="112" spans="1:49">
      <c r="A112" s="7" t="s">
        <v>36</v>
      </c>
      <c r="B112" s="1">
        <f>B111/(1-$B$8)</f>
        <v>2</v>
      </c>
      <c r="C112" s="1">
        <f>C111/(1-$B$8)</f>
        <v>2</v>
      </c>
      <c r="D112" s="1">
        <f>D111/(1-$B$8)</f>
        <v>2</v>
      </c>
      <c r="F112" s="2"/>
      <c r="N112" s="1"/>
    </row>
    <row r="113" spans="1:49">
      <c r="A113" s="7" t="s">
        <v>37</v>
      </c>
      <c r="B113" s="1">
        <f>B112-B111</f>
        <v>1</v>
      </c>
      <c r="C113" s="1">
        <f>C112-C111</f>
        <v>1</v>
      </c>
      <c r="D113" s="1">
        <f>D112-D111</f>
        <v>1</v>
      </c>
      <c r="F113" s="2"/>
      <c r="N113" s="1"/>
    </row>
    <row r="114" spans="1:49">
      <c r="A114" s="7" t="s">
        <v>117</v>
      </c>
      <c r="B114" s="1" t="b">
        <f>$B$9*B104&gt;=$B$11*B105*$B$8</f>
        <v>1</v>
      </c>
      <c r="C114" s="1" t="b">
        <f>$B$9*C104&gt;=$B$11*C105*$B$8</f>
        <v>1</v>
      </c>
      <c r="D114" s="1" t="b">
        <f>$B$9*D104&gt;=$B$11*D105*$B$8</f>
        <v>0</v>
      </c>
      <c r="E114" t="s">
        <v>313</v>
      </c>
      <c r="F114" s="2"/>
      <c r="N114" s="1"/>
    </row>
    <row r="115" spans="1:49">
      <c r="A115" s="7" t="s">
        <v>118</v>
      </c>
      <c r="B115" s="1">
        <f>B103+(1-$B$9)*B104</f>
        <v>2.4000000000000021E-2</v>
      </c>
      <c r="C115" s="1">
        <f>C103+(1-$B$9)*C104</f>
        <v>4.4479999999999985E-2</v>
      </c>
      <c r="D115" s="1">
        <f>D103+(1-$B$9)*D104</f>
        <v>6.4960000000000129E-2</v>
      </c>
      <c r="F115" s="2"/>
      <c r="N115" s="1"/>
    </row>
    <row r="116" spans="1:49">
      <c r="A116" s="7" t="s">
        <v>22</v>
      </c>
      <c r="B116" s="1">
        <f>((1+B115)^B106-B105*$B$8*(1-$B$11)*(1-(1+B115)^B106)/(1-(1+B115)))*B112</f>
        <v>2.2676506002282295</v>
      </c>
      <c r="C116" s="1">
        <f>((1+C115)^C106-C105*$B$8*(1-$B$11)*(1-(1+C115)^C106)/(1-(1+C115)))*C112</f>
        <v>2.5942930916507532</v>
      </c>
      <c r="D116" s="1">
        <f>((1+D115)^D106-D105*$B$8*(1-$B$11)*(1-(1+D115)^D106)/(1-(1+D115)))*D112</f>
        <v>2.9843676001356716</v>
      </c>
      <c r="F116" s="2"/>
      <c r="N116" s="1"/>
    </row>
    <row r="117" spans="1:49">
      <c r="A117" s="7" t="s">
        <v>23</v>
      </c>
      <c r="B117" s="1">
        <f>(B103*(1-(1+B115)^B106)/(1-(1+B115))-B103*B105*$B$8*(1-$B$11)*(B106*(1-(1+B115))-(1-(1+B115)^B106))/((1-(1+B115))^2))*B112</f>
        <v>0</v>
      </c>
      <c r="C117" s="1">
        <f>(C103*(1-(1+C115)^C106)/(1-(1+C115))-C103*C105*$B$8*(1-$B$11)*(C106*(1-(1+C115))-(1-(1+C115)^C106))/((1-(1+C115))^2))*C112</f>
        <v>0.44923250523864727</v>
      </c>
      <c r="D117" s="1">
        <f>(D103*(1-(1+D115)^D106)/(1-(1+D115))-D103*D105*$B$8*(1-$B$11)*(D106*(1-(1+D115))-(1-(1+D115)^D106))/((1-(1+D115))^2))*D112</f>
        <v>0.95687660106876204</v>
      </c>
      <c r="F117" s="2"/>
      <c r="N117" s="1"/>
    </row>
    <row r="118" spans="1:49">
      <c r="A118" s="7" t="s">
        <v>116</v>
      </c>
      <c r="B118" s="1">
        <f>B116-$B$10*B117-B113</f>
        <v>1.2676506002282295</v>
      </c>
      <c r="C118" s="1">
        <f>C116-$B$10*C117-C113</f>
        <v>1.5134312407077966</v>
      </c>
      <c r="D118" s="1">
        <f>D116-$B$10*D117-D113</f>
        <v>1.8121298119432945</v>
      </c>
      <c r="F118" s="2"/>
      <c r="N118" s="1"/>
    </row>
    <row r="119" spans="1:49">
      <c r="A119" s="7" t="s">
        <v>24</v>
      </c>
      <c r="B119">
        <f>B118/((1+B102)^B106)</f>
        <v>1.2676506002282295</v>
      </c>
      <c r="C119">
        <f>C118/((1+C102)^C106)</f>
        <v>1.2415407452925877</v>
      </c>
      <c r="D119">
        <f>D118/((1+D102)^D106)</f>
        <v>1.2242099702099223</v>
      </c>
      <c r="F119" s="2"/>
      <c r="N119" s="1"/>
    </row>
    <row r="120" spans="1:49">
      <c r="A120" s="7" t="s">
        <v>12</v>
      </c>
      <c r="B120">
        <f>B119^(1/B106)-1</f>
        <v>2.4000000000000021E-2</v>
      </c>
      <c r="C120">
        <f>C119^(1/C106)-1</f>
        <v>2.1871054936425827E-2</v>
      </c>
      <c r="D120">
        <f>D119^(1/D106)-1</f>
        <v>2.0435575928619443E-2</v>
      </c>
      <c r="F120" s="2"/>
      <c r="N120" s="1"/>
    </row>
    <row r="121" spans="1:49">
      <c r="A121" s="7" t="s">
        <v>5</v>
      </c>
      <c r="B121">
        <f>$B$3-B120</f>
        <v>5.9999999999999776E-3</v>
      </c>
      <c r="C121">
        <f>$B$3-C120</f>
        <v>8.1289450635741722E-3</v>
      </c>
      <c r="D121">
        <f>$B$3-D120</f>
        <v>9.5644240713805562E-3</v>
      </c>
      <c r="F121" s="2"/>
      <c r="N121" s="1"/>
    </row>
    <row r="122" spans="1:49" s="17" customFormat="1">
      <c r="A122" s="17" t="s">
        <v>6</v>
      </c>
      <c r="B122" s="16">
        <f>B121/$B$3</f>
        <v>0.19999999999999926</v>
      </c>
      <c r="C122" s="16">
        <f>C121/$B$3</f>
        <v>0.27096483545247241</v>
      </c>
      <c r="D122" s="16">
        <f>D121/$B$3</f>
        <v>0.31881413571268524</v>
      </c>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row>
    <row r="123" spans="1:49" s="17" customFormat="1">
      <c r="A123" s="17" t="s">
        <v>13</v>
      </c>
      <c r="B123" s="18">
        <f>B110/B118*100</f>
        <v>106.01630915507485</v>
      </c>
      <c r="C123" s="18">
        <f>C110/C118*100</f>
        <v>108.24585374581541</v>
      </c>
      <c r="D123" s="18">
        <f>D110/D118*100</f>
        <v>109.77825798246634</v>
      </c>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row>
    <row r="124" spans="1:49">
      <c r="B124" s="1"/>
      <c r="C124" s="1"/>
      <c r="D124" s="1"/>
      <c r="F124" s="2"/>
      <c r="N124" s="1"/>
    </row>
    <row r="125" spans="1:49">
      <c r="A125" s="7" t="s">
        <v>158</v>
      </c>
      <c r="F125" s="2"/>
      <c r="N125" s="1"/>
    </row>
    <row r="126" spans="1:49">
      <c r="A126" s="7" t="s">
        <v>0</v>
      </c>
      <c r="B126" s="13">
        <v>0</v>
      </c>
      <c r="C126" s="13">
        <v>0.02</v>
      </c>
      <c r="D126" s="13">
        <v>0.04</v>
      </c>
      <c r="F126" s="2"/>
      <c r="N126" s="1"/>
    </row>
    <row r="127" spans="1:49">
      <c r="A127" s="7" t="s">
        <v>25</v>
      </c>
      <c r="B127" s="13">
        <f>B126</f>
        <v>0</v>
      </c>
      <c r="C127" s="13">
        <f>C126</f>
        <v>0.02</v>
      </c>
      <c r="D127" s="13">
        <f>D126</f>
        <v>0.04</v>
      </c>
      <c r="F127" s="2"/>
      <c r="N127" s="1"/>
    </row>
    <row r="128" spans="1:49">
      <c r="A128" s="7" t="s">
        <v>27</v>
      </c>
      <c r="B128" s="14">
        <f>(1+$B$3)*(1+B126)-1-B126</f>
        <v>3.0000000000000027E-2</v>
      </c>
      <c r="C128" s="14">
        <f>(1+$B$3)*(1+C126)-1-C126</f>
        <v>3.0599999999999978E-2</v>
      </c>
      <c r="D128" s="14">
        <f>(1+$B$3)*(1+D126)-1-D126</f>
        <v>3.1200000000000151E-2</v>
      </c>
      <c r="F128" s="2"/>
      <c r="N128" s="1"/>
    </row>
    <row r="129" spans="1:14">
      <c r="A129" s="7" t="s">
        <v>33</v>
      </c>
      <c r="B129" s="14">
        <f>(1+$B$3)*(1+B126)-1</f>
        <v>3.0000000000000027E-2</v>
      </c>
      <c r="C129" s="14">
        <f>(1+$B$3)*(1+C126)-1</f>
        <v>5.0599999999999978E-2</v>
      </c>
      <c r="D129" s="14">
        <f>(1+$B$3)*(1+D126)-1</f>
        <v>7.1200000000000152E-2</v>
      </c>
      <c r="F129" s="2"/>
      <c r="N129" s="1"/>
    </row>
    <row r="130" spans="1:14">
      <c r="A130" s="7" t="s">
        <v>3</v>
      </c>
      <c r="B130" s="14">
        <v>25</v>
      </c>
      <c r="C130" s="14">
        <v>25</v>
      </c>
      <c r="D130" s="14">
        <v>25</v>
      </c>
      <c r="F130" s="2"/>
      <c r="N130" s="1"/>
    </row>
    <row r="131" spans="1:14">
      <c r="A131" s="7" t="s">
        <v>251</v>
      </c>
      <c r="B131" s="1">
        <f>1</f>
        <v>1</v>
      </c>
      <c r="C131" s="1">
        <f>1</f>
        <v>1</v>
      </c>
      <c r="D131" s="1">
        <f>1</f>
        <v>1</v>
      </c>
      <c r="F131" s="2"/>
      <c r="N131" s="1"/>
    </row>
    <row r="132" spans="1:14">
      <c r="A132" s="7" t="s">
        <v>250</v>
      </c>
      <c r="B132" s="1">
        <f>(1+$B$3)*(1+B126)-1</f>
        <v>3.0000000000000027E-2</v>
      </c>
      <c r="C132" s="1">
        <f>(1+$B$3)*(1+C126)-1</f>
        <v>5.0599999999999978E-2</v>
      </c>
      <c r="D132" s="1">
        <f>(1+$B$3)*(1+D126)-1</f>
        <v>7.1200000000000152E-2</v>
      </c>
      <c r="F132" s="2"/>
      <c r="N132" s="1"/>
    </row>
    <row r="133" spans="1:14">
      <c r="A133" s="7" t="s">
        <v>254</v>
      </c>
      <c r="B133" s="1">
        <f>B131*((1+B132)^B130)</f>
        <v>2.0937779296542138</v>
      </c>
      <c r="C133" s="1">
        <f>C131*((1+C132)^C130)</f>
        <v>3.4350646224686523</v>
      </c>
      <c r="D133" s="1">
        <f>D131*((1+D132)^D130)</f>
        <v>5.5816692749387347</v>
      </c>
      <c r="F133" s="2"/>
      <c r="N133" s="1"/>
    </row>
    <row r="134" spans="1:14">
      <c r="A134" s="7" t="s">
        <v>258</v>
      </c>
      <c r="B134" s="1">
        <f>B133</f>
        <v>2.0937779296542138</v>
      </c>
      <c r="C134" s="1">
        <f>C133</f>
        <v>3.4350646224686523</v>
      </c>
      <c r="D134" s="1">
        <f>D133</f>
        <v>5.5816692749387347</v>
      </c>
      <c r="F134" s="2"/>
      <c r="N134" s="1"/>
    </row>
    <row r="135" spans="1:14">
      <c r="A135" s="7" t="s">
        <v>253</v>
      </c>
      <c r="B135" s="1">
        <f>1</f>
        <v>1</v>
      </c>
      <c r="C135" s="1">
        <f>1</f>
        <v>1</v>
      </c>
      <c r="D135" s="1">
        <f>1</f>
        <v>1</v>
      </c>
      <c r="F135" s="2"/>
      <c r="N135" s="1"/>
    </row>
    <row r="136" spans="1:14">
      <c r="A136" s="7" t="s">
        <v>36</v>
      </c>
      <c r="B136" s="1">
        <f>B135/(1-$B$8)</f>
        <v>2</v>
      </c>
      <c r="C136" s="1">
        <f>C135/(1-$B$8)</f>
        <v>2</v>
      </c>
      <c r="D136" s="1">
        <f>D135/(1-$B$8)</f>
        <v>2</v>
      </c>
      <c r="F136" s="2"/>
      <c r="N136" s="1"/>
    </row>
    <row r="137" spans="1:14">
      <c r="A137" s="7" t="s">
        <v>37</v>
      </c>
      <c r="B137" s="1">
        <f>B136-B135</f>
        <v>1</v>
      </c>
      <c r="C137" s="1">
        <f>C136-C135</f>
        <v>1</v>
      </c>
      <c r="D137" s="1">
        <f>D136-D135</f>
        <v>1</v>
      </c>
      <c r="F137" s="2"/>
      <c r="N137" s="1"/>
    </row>
    <row r="138" spans="1:14">
      <c r="A138" s="7" t="s">
        <v>117</v>
      </c>
      <c r="B138" s="1" t="b">
        <f>$B$9*B128&gt;=$B$11*B129*$B$8</f>
        <v>1</v>
      </c>
      <c r="C138" s="1" t="b">
        <f>$B$9*C128&gt;=$B$11*C129*$B$8</f>
        <v>1</v>
      </c>
      <c r="D138" s="1" t="b">
        <f>$B$9*D128&gt;=$B$11*D129*$B$8</f>
        <v>0</v>
      </c>
      <c r="E138" t="s">
        <v>313</v>
      </c>
      <c r="F138" s="2"/>
      <c r="N138" s="1"/>
    </row>
    <row r="139" spans="1:14">
      <c r="A139" s="7" t="s">
        <v>118</v>
      </c>
      <c r="B139" s="1">
        <f>B127+(1-$B$9)*B128</f>
        <v>2.4000000000000021E-2</v>
      </c>
      <c r="C139" s="1">
        <f>C127+(1-$B$9)*C128</f>
        <v>4.4479999999999985E-2</v>
      </c>
      <c r="D139" s="1">
        <f>D127+(1-$B$9)*D128</f>
        <v>6.4960000000000129E-2</v>
      </c>
      <c r="F139" s="2"/>
      <c r="N139" s="1"/>
    </row>
    <row r="140" spans="1:14">
      <c r="A140" s="7" t="s">
        <v>22</v>
      </c>
      <c r="B140" s="1">
        <f>((1+B139)^B130-B129*$B$8*(1-$B$11)*(1-(1+B139)^B130)/(1-(1+B139)))*B136</f>
        <v>2.809251394333065</v>
      </c>
      <c r="C140" s="1">
        <f>((1+C139)^C130-C129*$B$8*(1-$B$11)*(1-(1+C139)^C130)/(1-(1+C139)))*C136</f>
        <v>4.1452712624462702</v>
      </c>
      <c r="D140" s="1">
        <f>((1+D139)^D130-D129*$B$8*(1-$B$11)*(1-(1+D139)^D130)/(1-(1+D139)))*D136</f>
        <v>6.2940016096358606</v>
      </c>
      <c r="F140" s="2"/>
      <c r="N140" s="1"/>
    </row>
    <row r="141" spans="1:14">
      <c r="A141" s="7" t="s">
        <v>23</v>
      </c>
      <c r="B141" s="1">
        <f>(B127*(1-(1+B139)^B130)/(1-(1+B139))-B127*B129*$B$8*(1-$B$11)*(B130*(1-(1+B139))-(1-(1+B139)^B130))/((1-(1+B139))^2))*B136</f>
        <v>0</v>
      </c>
      <c r="C141" s="1">
        <f>(C127*(1-(1+C139)^C130)/(1-(1+C139))-C127*C129*$B$8*(1-$B$11)*(C130*(1-(1+C139))-(1-(1+C139)^C130))/((1-(1+C139))^2))*C136</f>
        <v>1.4196363590136081</v>
      </c>
      <c r="D141" s="1">
        <f>(D127*(1-(1+D139)^D130)/(1-(1+D139))-D127*D129*$B$8*(1-$B$11)*(D130*(1-(1+D139))-(1-(1+D139)^D130))/((1-(1+D139))^2))*D136</f>
        <v>3.5209369517462141</v>
      </c>
      <c r="F141" s="2"/>
      <c r="N141" s="1"/>
    </row>
    <row r="142" spans="1:14">
      <c r="A142" s="7" t="s">
        <v>116</v>
      </c>
      <c r="B142" s="1">
        <f>B140-$B$10*B141-B137</f>
        <v>1.809251394333065</v>
      </c>
      <c r="C142" s="1">
        <f>C140-$B$10*C141-C137</f>
        <v>2.8897367178238209</v>
      </c>
      <c r="D142" s="1">
        <f>D140-$B$10*D141-D137</f>
        <v>4.6602329583215418</v>
      </c>
      <c r="F142" s="2"/>
      <c r="N142" s="1"/>
    </row>
    <row r="143" spans="1:14">
      <c r="A143" s="7" t="s">
        <v>24</v>
      </c>
      <c r="B143">
        <f>B142/((1+B126)^B130)</f>
        <v>1.809251394333065</v>
      </c>
      <c r="C143">
        <f>C142/((1+C126)^C130)</f>
        <v>1.7613837372126862</v>
      </c>
      <c r="D143">
        <f>D142/((1+D126)^D130)</f>
        <v>1.7481316850841064</v>
      </c>
      <c r="F143" s="2"/>
      <c r="N143" s="1"/>
    </row>
    <row r="144" spans="1:14">
      <c r="A144" s="7" t="s">
        <v>12</v>
      </c>
      <c r="B144">
        <f>B143^(1/B130)-1</f>
        <v>2.4000000000000021E-2</v>
      </c>
      <c r="C144">
        <f>C143^(1/C130)-1</f>
        <v>2.2902309811062338E-2</v>
      </c>
      <c r="D144">
        <f>D143^(1/D130)-1</f>
        <v>2.2593353838157748E-2</v>
      </c>
      <c r="F144" s="2"/>
      <c r="N144" s="1"/>
    </row>
    <row r="145" spans="1:49">
      <c r="A145" s="7" t="s">
        <v>5</v>
      </c>
      <c r="B145">
        <f>$B$3-B144</f>
        <v>5.9999999999999776E-3</v>
      </c>
      <c r="C145">
        <f>$B$3-C144</f>
        <v>7.0976901889376609E-3</v>
      </c>
      <c r="D145">
        <f>$B$3-D144</f>
        <v>7.4066461618422508E-3</v>
      </c>
      <c r="F145" s="2"/>
      <c r="N145" s="1"/>
    </row>
    <row r="146" spans="1:49" s="17" customFormat="1">
      <c r="A146" s="17" t="s">
        <v>6</v>
      </c>
      <c r="B146" s="16">
        <f>B145/$B$3</f>
        <v>0.19999999999999926</v>
      </c>
      <c r="C146" s="16">
        <f>C145/$B$3</f>
        <v>0.23658967296458872</v>
      </c>
      <c r="D146" s="16">
        <f>D145/$B$3</f>
        <v>0.24688820539474171</v>
      </c>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row>
    <row r="147" spans="1:49" s="17" customFormat="1">
      <c r="A147" s="17" t="s">
        <v>13</v>
      </c>
      <c r="B147" s="18">
        <f>B134/B142*100</f>
        <v>115.72620235155505</v>
      </c>
      <c r="C147" s="18">
        <f>C134/C142*100</f>
        <v>118.87119685614482</v>
      </c>
      <c r="D147" s="18">
        <f>D134/D142*100</f>
        <v>119.7723230760778</v>
      </c>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row>
    <row r="148" spans="1:49">
      <c r="F148" s="2"/>
      <c r="N148" s="1"/>
    </row>
    <row r="149" spans="1:49">
      <c r="A149" s="2" t="s">
        <v>281</v>
      </c>
    </row>
    <row r="150" spans="1:49">
      <c r="A150" t="s">
        <v>302</v>
      </c>
    </row>
    <row r="151" spans="1:49">
      <c r="A151" t="s">
        <v>295</v>
      </c>
      <c r="B151" s="2" t="s">
        <v>73</v>
      </c>
      <c r="C151" s="2" t="s">
        <v>74</v>
      </c>
      <c r="D151" s="2" t="s">
        <v>75</v>
      </c>
      <c r="E151" s="2" t="s">
        <v>76</v>
      </c>
      <c r="F151" s="2" t="s">
        <v>77</v>
      </c>
      <c r="G151" s="2" t="s">
        <v>78</v>
      </c>
      <c r="H151" s="2" t="s">
        <v>79</v>
      </c>
      <c r="I151" s="2" t="s">
        <v>32</v>
      </c>
      <c r="J151" s="2" t="s">
        <v>73</v>
      </c>
      <c r="K151" s="2" t="s">
        <v>74</v>
      </c>
      <c r="L151" s="2" t="s">
        <v>32</v>
      </c>
      <c r="M151" s="2" t="s">
        <v>75</v>
      </c>
      <c r="N151" s="2" t="s">
        <v>76</v>
      </c>
      <c r="O151" s="2" t="s">
        <v>77</v>
      </c>
      <c r="P151" s="2" t="s">
        <v>78</v>
      </c>
      <c r="Q151" s="2" t="s">
        <v>79</v>
      </c>
    </row>
    <row r="152" spans="1:49">
      <c r="A152" s="7" t="s">
        <v>275</v>
      </c>
      <c r="B152" s="2" t="s">
        <v>73</v>
      </c>
      <c r="C152" s="2" t="s">
        <v>73</v>
      </c>
      <c r="D152" s="2" t="s">
        <v>73</v>
      </c>
      <c r="E152" s="2" t="s">
        <v>73</v>
      </c>
      <c r="F152" s="2" t="s">
        <v>73</v>
      </c>
      <c r="G152" s="2" t="s">
        <v>73</v>
      </c>
      <c r="H152" s="2" t="s">
        <v>73</v>
      </c>
      <c r="I152" s="2" t="s">
        <v>73</v>
      </c>
      <c r="J152" s="2" t="s">
        <v>74</v>
      </c>
      <c r="K152" s="2" t="s">
        <v>74</v>
      </c>
      <c r="L152" s="2" t="s">
        <v>74</v>
      </c>
      <c r="M152" s="2" t="s">
        <v>75</v>
      </c>
      <c r="N152" s="2" t="s">
        <v>75</v>
      </c>
      <c r="O152" s="2" t="s">
        <v>75</v>
      </c>
      <c r="P152" s="2" t="s">
        <v>75</v>
      </c>
      <c r="Q152" s="2" t="s">
        <v>75</v>
      </c>
      <c r="R152" s="2"/>
    </row>
    <row r="153" spans="1:49">
      <c r="A153" s="7" t="s">
        <v>19</v>
      </c>
      <c r="B153" s="40">
        <v>0</v>
      </c>
      <c r="C153" s="14">
        <f>INDEX(SystemParamValues,MATCH("BasicRate",ParamNames,0),MATCH($B$2,SystemNames,0))</f>
        <v>0.2</v>
      </c>
      <c r="D153" s="14">
        <f>INDEX(SystemParamValues,MATCH("HigherRate",ParamNames,0),MATCH($B$2,SystemNames,0))</f>
        <v>0.4</v>
      </c>
      <c r="E153" s="14">
        <f>INDEX(SystemParamValues,MATCH("MTROnCBTaper1Kid",ParamNames,0),MATCH($B$2,SystemNames,0))</f>
        <v>0.50763999999999998</v>
      </c>
      <c r="F153" s="14">
        <f>INDEX(SystemParamValues,MATCH("MTROnCBTaper2Kids",ParamNames,0),MATCH($B$2,SystemNames,0))</f>
        <v>0.57888000000000006</v>
      </c>
      <c r="G153" s="14">
        <f>INDEX(SystemParamValues,MATCH("MTROnPATaper",ParamNames,0),MATCH($B$2,SystemNames,0))</f>
        <v>0.6</v>
      </c>
      <c r="H153" s="14">
        <f>INDEX(SystemParamValues,MATCH("AdditionalRate",ParamNames,0),MATCH($B$2,SystemNames,0))</f>
        <v>0.45</v>
      </c>
      <c r="I153" s="14">
        <f>INDEX(SystemParamValues,MATCH("BasicRate",ParamNames,0),MATCH($B$2,SystemNames,0))+INDEX(SystemParamValues,MATCH("TaxCredTaperRate",ParamNames,0),MATCH($B$2,SystemNames,0))</f>
        <v>0.61</v>
      </c>
      <c r="J153" s="14">
        <v>0</v>
      </c>
      <c r="K153" s="14">
        <f>INDEX(SystemParamValues,MATCH("BasicRate",ParamNames,0),MATCH($B$2,SystemNames,0))</f>
        <v>0.2</v>
      </c>
      <c r="L153" s="14">
        <f>INDEX(SystemParamValues,MATCH("BasicRate",ParamNames,0),MATCH($B$2,SystemNames,0))+INDEX(SystemParamValues,MATCH("TaxCredTaperRate",ParamNames,0),MATCH($B$2,SystemNames,0))</f>
        <v>0.61</v>
      </c>
      <c r="M153" s="14">
        <f>INDEX(SystemParamValues,MATCH("HigherRate",ParamNames,0),MATCH($B$2,SystemNames,0))</f>
        <v>0.4</v>
      </c>
      <c r="N153" s="14">
        <f>INDEX(SystemParamValues,MATCH("MTROnCBTaper1Kid",ParamNames,0),MATCH($B$2,SystemNames,0))</f>
        <v>0.50763999999999998</v>
      </c>
      <c r="O153" s="14">
        <f>INDEX(SystemParamValues,MATCH("MTROnCBTaper2Kids",ParamNames,0),MATCH($B$2,SystemNames,0))</f>
        <v>0.57888000000000006</v>
      </c>
      <c r="P153" s="14">
        <f>INDEX(SystemParamValues,MATCH("MTROnPATaper",ParamNames,0),MATCH($B$2,SystemNames,0))</f>
        <v>0.6</v>
      </c>
      <c r="Q153" s="14">
        <f>INDEX(SystemParamValues,MATCH("AdditionalRate",ParamNames,0),MATCH($B$2,SystemNames,0))</f>
        <v>0.45</v>
      </c>
    </row>
    <row r="154" spans="1:49">
      <c r="A154" s="7" t="s">
        <v>20</v>
      </c>
      <c r="B154" s="14">
        <v>0</v>
      </c>
      <c r="C154" s="14">
        <v>0</v>
      </c>
      <c r="D154" s="14">
        <v>0</v>
      </c>
      <c r="E154" s="14">
        <v>0</v>
      </c>
      <c r="F154" s="14">
        <v>0</v>
      </c>
      <c r="G154" s="14">
        <v>0</v>
      </c>
      <c r="H154" s="14">
        <v>0</v>
      </c>
      <c r="I154" s="14">
        <v>0</v>
      </c>
      <c r="J154" s="14">
        <f>INDEX(SystemParamValues,MATCH("CGTBasicRate",ParamNames,0),MATCH($B$2,SystemNames,0))</f>
        <v>0.18</v>
      </c>
      <c r="K154" s="14">
        <f>INDEX(SystemParamValues,MATCH("CGTBasicRate",ParamNames,0),MATCH($B$2,SystemNames,0))</f>
        <v>0.18</v>
      </c>
      <c r="L154" s="14">
        <f>INDEX(SystemParamValues,MATCH("CGTBasicRate",ParamNames,0),MATCH($B$2,SystemNames,0))</f>
        <v>0.18</v>
      </c>
      <c r="M154" s="14">
        <f>INDEX(SystemParamValues,MATCH("CGTHigherRate",ParamNames,0),MATCH($B$2,SystemNames,0))</f>
        <v>0.28000000000000003</v>
      </c>
      <c r="N154" s="14">
        <f>INDEX(SystemParamValues,MATCH("CGTHigherRate",ParamNames,0),MATCH($B$2,SystemNames,0))</f>
        <v>0.28000000000000003</v>
      </c>
      <c r="O154" s="14">
        <f>INDEX(SystemParamValues,MATCH("CGTHigherRate",ParamNames,0),MATCH($B$2,SystemNames,0))</f>
        <v>0.28000000000000003</v>
      </c>
      <c r="P154" s="14">
        <f>INDEX(SystemParamValues,MATCH("CGTHigherRate",ParamNames,0),MATCH($B$2,SystemNames,0))</f>
        <v>0.28000000000000003</v>
      </c>
      <c r="Q154" s="14">
        <f>INDEX(SystemParamValues,MATCH("CGTHigherRate",ParamNames,0),MATCH($B$2,SystemNames,0))</f>
        <v>0.28000000000000003</v>
      </c>
    </row>
    <row r="155" spans="1:49">
      <c r="A155" s="7" t="s">
        <v>34</v>
      </c>
      <c r="B155" s="40">
        <v>0</v>
      </c>
      <c r="C155" s="14">
        <f>INDEX(SystemParamValues,MATCH("BasicRate",ParamNames,0),MATCH($B$2,SystemNames,0))</f>
        <v>0.2</v>
      </c>
      <c r="D155" s="14">
        <f>INDEX(SystemParamValues,MATCH("HigherRate",ParamNames,0),MATCH($B$2,SystemNames,0))</f>
        <v>0.4</v>
      </c>
      <c r="E155" s="14">
        <f>INDEX(SystemParamValues,MATCH("MTROnCBTaper1Kid",ParamNames,0),MATCH($B$2,SystemNames,0))</f>
        <v>0.50763999999999998</v>
      </c>
      <c r="F155" s="14">
        <f>INDEX(SystemParamValues,MATCH("MTROnCBTaper2Kids",ParamNames,0),MATCH($B$2,SystemNames,0))</f>
        <v>0.57888000000000006</v>
      </c>
      <c r="G155" s="14">
        <f>INDEX(SystemParamValues,MATCH("MTROnPATaper",ParamNames,0),MATCH($B$2,SystemNames,0))</f>
        <v>0.6</v>
      </c>
      <c r="H155" s="14">
        <f>INDEX(SystemParamValues,MATCH("AdditionalRate",ParamNames,0),MATCH($B$2,SystemNames,0))</f>
        <v>0.45</v>
      </c>
      <c r="I155" s="14">
        <f>INDEX(SystemParamValues,MATCH("BasicRate",ParamNames,0),MATCH($B$2,SystemNames,0))+INDEX(SystemParamValues,MATCH("TaxCredTaperRate",ParamNames,0),MATCH($B$2,SystemNames,0))</f>
        <v>0.61</v>
      </c>
      <c r="J155" s="14">
        <v>0</v>
      </c>
      <c r="K155" s="14">
        <f>INDEX(SystemParamValues,MATCH("BasicRate",ParamNames,0),MATCH($B$2,SystemNames,0))</f>
        <v>0.2</v>
      </c>
      <c r="L155" s="14">
        <f>INDEX(SystemParamValues,MATCH("BasicRate",ParamNames,0),MATCH($B$2,SystemNames,0))+INDEX(SystemParamValues,MATCH("TaxCredTaperRate",ParamNames,0),MATCH($B$2,SystemNames,0))</f>
        <v>0.61</v>
      </c>
      <c r="M155" s="14">
        <f>INDEX(SystemParamValues,MATCH("HigherRate",ParamNames,0),MATCH($B$2,SystemNames,0))</f>
        <v>0.4</v>
      </c>
      <c r="N155" s="14">
        <f>INDEX(SystemParamValues,MATCH("MTROnCBTaper1Kid",ParamNames,0),MATCH($B$2,SystemNames,0))</f>
        <v>0.50763999999999998</v>
      </c>
      <c r="O155" s="14">
        <f>INDEX(SystemParamValues,MATCH("MTROnCBTaper2Kids",ParamNames,0),MATCH($B$2,SystemNames,0))</f>
        <v>0.57888000000000006</v>
      </c>
      <c r="P155" s="14">
        <f>INDEX(SystemParamValues,MATCH("MTROnPATaper",ParamNames,0),MATCH($B$2,SystemNames,0))</f>
        <v>0.6</v>
      </c>
      <c r="Q155" s="14">
        <f>INDEX(SystemParamValues,MATCH("AdditionalRate",ParamNames,0),MATCH($B$2,SystemNames,0))</f>
        <v>0.45</v>
      </c>
    </row>
    <row r="156" spans="1:49">
      <c r="A156" s="7" t="s">
        <v>251</v>
      </c>
      <c r="B156" s="1">
        <f>1</f>
        <v>1</v>
      </c>
      <c r="C156" s="1">
        <f>1</f>
        <v>1</v>
      </c>
      <c r="D156" s="1">
        <f>1</f>
        <v>1</v>
      </c>
      <c r="E156" s="1">
        <f>1</f>
        <v>1</v>
      </c>
      <c r="F156" s="1">
        <f>1</f>
        <v>1</v>
      </c>
      <c r="G156" s="1">
        <f>1</f>
        <v>1</v>
      </c>
      <c r="H156" s="1">
        <f>1</f>
        <v>1</v>
      </c>
      <c r="I156" s="1">
        <f>1</f>
        <v>1</v>
      </c>
      <c r="J156" s="1">
        <f>1</f>
        <v>1</v>
      </c>
      <c r="K156" s="1">
        <f>1</f>
        <v>1</v>
      </c>
      <c r="L156" s="1">
        <f>1</f>
        <v>1</v>
      </c>
      <c r="M156" s="1">
        <f>1</f>
        <v>1</v>
      </c>
      <c r="N156" s="1">
        <f>1</f>
        <v>1</v>
      </c>
      <c r="O156" s="1">
        <f>1</f>
        <v>1</v>
      </c>
      <c r="P156" s="1">
        <f>1</f>
        <v>1</v>
      </c>
      <c r="Q156" s="1">
        <f>1</f>
        <v>1</v>
      </c>
    </row>
    <row r="157" spans="1:49">
      <c r="A157" s="7" t="s">
        <v>250</v>
      </c>
      <c r="B157" s="1">
        <f t="shared" ref="B157:Q157" si="0">(1+$B$3)*(1+$B$4)-1</f>
        <v>5.0599999999999978E-2</v>
      </c>
      <c r="C157" s="1">
        <f t="shared" si="0"/>
        <v>5.0599999999999978E-2</v>
      </c>
      <c r="D157" s="1">
        <f t="shared" si="0"/>
        <v>5.0599999999999978E-2</v>
      </c>
      <c r="E157" s="1">
        <f t="shared" si="0"/>
        <v>5.0599999999999978E-2</v>
      </c>
      <c r="F157" s="1">
        <f t="shared" si="0"/>
        <v>5.0599999999999978E-2</v>
      </c>
      <c r="G157" s="1">
        <f t="shared" si="0"/>
        <v>5.0599999999999978E-2</v>
      </c>
      <c r="H157" s="1">
        <f t="shared" si="0"/>
        <v>5.0599999999999978E-2</v>
      </c>
      <c r="I157" s="1">
        <f t="shared" si="0"/>
        <v>5.0599999999999978E-2</v>
      </c>
      <c r="J157" s="1">
        <f t="shared" si="0"/>
        <v>5.0599999999999978E-2</v>
      </c>
      <c r="K157" s="1">
        <f t="shared" si="0"/>
        <v>5.0599999999999978E-2</v>
      </c>
      <c r="L157" s="1">
        <f t="shared" si="0"/>
        <v>5.0599999999999978E-2</v>
      </c>
      <c r="M157" s="1">
        <f t="shared" si="0"/>
        <v>5.0599999999999978E-2</v>
      </c>
      <c r="N157" s="1">
        <f t="shared" si="0"/>
        <v>5.0599999999999978E-2</v>
      </c>
      <c r="O157" s="1">
        <f t="shared" si="0"/>
        <v>5.0599999999999978E-2</v>
      </c>
      <c r="P157" s="1">
        <f t="shared" si="0"/>
        <v>5.0599999999999978E-2</v>
      </c>
      <c r="Q157" s="1">
        <f t="shared" si="0"/>
        <v>5.0599999999999978E-2</v>
      </c>
    </row>
    <row r="158" spans="1:49">
      <c r="A158" s="7" t="s">
        <v>254</v>
      </c>
      <c r="B158" s="1">
        <f t="shared" ref="B158:Q158" si="1">B156*((1+B157)^$B$12)</f>
        <v>1.0506</v>
      </c>
      <c r="C158" s="1">
        <f t="shared" si="1"/>
        <v>1.0506</v>
      </c>
      <c r="D158" s="1">
        <f t="shared" si="1"/>
        <v>1.0506</v>
      </c>
      <c r="E158" s="1">
        <f t="shared" si="1"/>
        <v>1.0506</v>
      </c>
      <c r="F158" s="1">
        <f t="shared" si="1"/>
        <v>1.0506</v>
      </c>
      <c r="G158" s="1">
        <f t="shared" si="1"/>
        <v>1.0506</v>
      </c>
      <c r="H158" s="1">
        <f t="shared" si="1"/>
        <v>1.0506</v>
      </c>
      <c r="I158" s="1">
        <f t="shared" si="1"/>
        <v>1.0506</v>
      </c>
      <c r="J158" s="1">
        <f t="shared" si="1"/>
        <v>1.0506</v>
      </c>
      <c r="K158" s="1">
        <f t="shared" si="1"/>
        <v>1.0506</v>
      </c>
      <c r="L158" s="1">
        <f t="shared" si="1"/>
        <v>1.0506</v>
      </c>
      <c r="M158" s="1">
        <f t="shared" si="1"/>
        <v>1.0506</v>
      </c>
      <c r="N158" s="1">
        <f t="shared" si="1"/>
        <v>1.0506</v>
      </c>
      <c r="O158" s="1">
        <f t="shared" si="1"/>
        <v>1.0506</v>
      </c>
      <c r="P158" s="1">
        <f t="shared" si="1"/>
        <v>1.0506</v>
      </c>
      <c r="Q158" s="1">
        <f t="shared" si="1"/>
        <v>1.0506</v>
      </c>
    </row>
    <row r="159" spans="1:49">
      <c r="A159" s="7" t="s">
        <v>258</v>
      </c>
      <c r="B159" s="1">
        <f t="shared" ref="B159:Q159" si="2">B158</f>
        <v>1.0506</v>
      </c>
      <c r="C159" s="1">
        <f t="shared" si="2"/>
        <v>1.0506</v>
      </c>
      <c r="D159" s="1">
        <f t="shared" si="2"/>
        <v>1.0506</v>
      </c>
      <c r="E159" s="1">
        <f t="shared" si="2"/>
        <v>1.0506</v>
      </c>
      <c r="F159" s="1">
        <f t="shared" si="2"/>
        <v>1.0506</v>
      </c>
      <c r="G159" s="1">
        <f t="shared" si="2"/>
        <v>1.0506</v>
      </c>
      <c r="H159" s="1">
        <f t="shared" si="2"/>
        <v>1.0506</v>
      </c>
      <c r="I159" s="1">
        <f t="shared" si="2"/>
        <v>1.0506</v>
      </c>
      <c r="J159" s="1">
        <f t="shared" si="2"/>
        <v>1.0506</v>
      </c>
      <c r="K159" s="1">
        <f t="shared" si="2"/>
        <v>1.0506</v>
      </c>
      <c r="L159" s="1">
        <f t="shared" si="2"/>
        <v>1.0506</v>
      </c>
      <c r="M159" s="1">
        <f t="shared" si="2"/>
        <v>1.0506</v>
      </c>
      <c r="N159" s="1">
        <f t="shared" si="2"/>
        <v>1.0506</v>
      </c>
      <c r="O159" s="1">
        <f t="shared" si="2"/>
        <v>1.0506</v>
      </c>
      <c r="P159" s="1">
        <f t="shared" si="2"/>
        <v>1.0506</v>
      </c>
      <c r="Q159" s="1">
        <f t="shared" si="2"/>
        <v>1.0506</v>
      </c>
    </row>
    <row r="160" spans="1:49">
      <c r="A160" s="7" t="s">
        <v>253</v>
      </c>
      <c r="B160" s="1">
        <f>1</f>
        <v>1</v>
      </c>
      <c r="C160" s="1">
        <f>1</f>
        <v>1</v>
      </c>
      <c r="D160" s="1">
        <f>1</f>
        <v>1</v>
      </c>
      <c r="E160" s="1">
        <f>1</f>
        <v>1</v>
      </c>
      <c r="F160" s="1">
        <f>1</f>
        <v>1</v>
      </c>
      <c r="G160" s="1">
        <f>1</f>
        <v>1</v>
      </c>
      <c r="H160" s="1">
        <f>1</f>
        <v>1</v>
      </c>
      <c r="I160" s="1">
        <f>1</f>
        <v>1</v>
      </c>
      <c r="J160" s="1">
        <f>1</f>
        <v>1</v>
      </c>
      <c r="K160" s="1">
        <f>1</f>
        <v>1</v>
      </c>
      <c r="L160" s="1">
        <f>1</f>
        <v>1</v>
      </c>
      <c r="M160" s="1">
        <f>1</f>
        <v>1</v>
      </c>
      <c r="N160" s="1">
        <f>1</f>
        <v>1</v>
      </c>
      <c r="O160" s="1">
        <f>1</f>
        <v>1</v>
      </c>
      <c r="P160" s="1">
        <f>1</f>
        <v>1</v>
      </c>
      <c r="Q160" s="1">
        <f>1</f>
        <v>1</v>
      </c>
    </row>
    <row r="161" spans="1:49">
      <c r="A161" s="7" t="s">
        <v>36</v>
      </c>
      <c r="B161" s="1">
        <f t="shared" ref="B161:Q161" si="3">B160/(1-$B$8)</f>
        <v>2</v>
      </c>
      <c r="C161" s="1">
        <f t="shared" si="3"/>
        <v>2</v>
      </c>
      <c r="D161" s="1">
        <f t="shared" si="3"/>
        <v>2</v>
      </c>
      <c r="E161" s="1">
        <f t="shared" si="3"/>
        <v>2</v>
      </c>
      <c r="F161" s="1">
        <f t="shared" si="3"/>
        <v>2</v>
      </c>
      <c r="G161" s="1">
        <f t="shared" si="3"/>
        <v>2</v>
      </c>
      <c r="H161" s="1">
        <f t="shared" si="3"/>
        <v>2</v>
      </c>
      <c r="I161" s="1">
        <f t="shared" si="3"/>
        <v>2</v>
      </c>
      <c r="J161" s="1">
        <f t="shared" si="3"/>
        <v>2</v>
      </c>
      <c r="K161" s="1">
        <f t="shared" si="3"/>
        <v>2</v>
      </c>
      <c r="L161" s="1">
        <f t="shared" si="3"/>
        <v>2</v>
      </c>
      <c r="M161" s="1">
        <f t="shared" si="3"/>
        <v>2</v>
      </c>
      <c r="N161" s="1">
        <f t="shared" si="3"/>
        <v>2</v>
      </c>
      <c r="O161" s="1">
        <f t="shared" si="3"/>
        <v>2</v>
      </c>
      <c r="P161" s="1">
        <f t="shared" si="3"/>
        <v>2</v>
      </c>
      <c r="Q161" s="1">
        <f t="shared" si="3"/>
        <v>2</v>
      </c>
    </row>
    <row r="162" spans="1:49">
      <c r="A162" s="7" t="s">
        <v>37</v>
      </c>
      <c r="B162" s="1">
        <f t="shared" ref="B162:Q162" si="4">B161-B160</f>
        <v>1</v>
      </c>
      <c r="C162" s="1">
        <f t="shared" si="4"/>
        <v>1</v>
      </c>
      <c r="D162" s="1">
        <f t="shared" si="4"/>
        <v>1</v>
      </c>
      <c r="E162" s="1">
        <f t="shared" si="4"/>
        <v>1</v>
      </c>
      <c r="F162" s="1">
        <f t="shared" si="4"/>
        <v>1</v>
      </c>
      <c r="G162" s="1">
        <f t="shared" si="4"/>
        <v>1</v>
      </c>
      <c r="H162" s="1">
        <f t="shared" si="4"/>
        <v>1</v>
      </c>
      <c r="I162" s="1">
        <f t="shared" si="4"/>
        <v>1</v>
      </c>
      <c r="J162" s="1">
        <f t="shared" si="4"/>
        <v>1</v>
      </c>
      <c r="K162" s="1">
        <f t="shared" si="4"/>
        <v>1</v>
      </c>
      <c r="L162" s="1">
        <f t="shared" si="4"/>
        <v>1</v>
      </c>
      <c r="M162" s="1">
        <f t="shared" si="4"/>
        <v>1</v>
      </c>
      <c r="N162" s="1">
        <f t="shared" si="4"/>
        <v>1</v>
      </c>
      <c r="O162" s="1">
        <f t="shared" si="4"/>
        <v>1</v>
      </c>
      <c r="P162" s="1">
        <f t="shared" si="4"/>
        <v>1</v>
      </c>
      <c r="Q162" s="1">
        <f t="shared" si="4"/>
        <v>1</v>
      </c>
    </row>
    <row r="163" spans="1:49">
      <c r="A163" s="7" t="s">
        <v>117</v>
      </c>
      <c r="B163" s="1" t="b">
        <f>B153*$B$6&gt;=B155*$B$7*$B$8</f>
        <v>1</v>
      </c>
      <c r="C163" s="1" t="b">
        <f t="shared" ref="C163:Q163" si="5">C153*$B$6&gt;=C155*$B$7*$B$8</f>
        <v>1</v>
      </c>
      <c r="D163" s="1" t="b">
        <f t="shared" si="5"/>
        <v>1</v>
      </c>
      <c r="E163" s="1" t="b">
        <f t="shared" si="5"/>
        <v>1</v>
      </c>
      <c r="F163" s="1" t="b">
        <f t="shared" si="5"/>
        <v>1</v>
      </c>
      <c r="G163" s="1" t="b">
        <f t="shared" si="5"/>
        <v>1</v>
      </c>
      <c r="H163" s="1" t="b">
        <f t="shared" si="5"/>
        <v>1</v>
      </c>
      <c r="I163" s="1" t="b">
        <f t="shared" si="5"/>
        <v>1</v>
      </c>
      <c r="J163" s="1" t="b">
        <f t="shared" si="5"/>
        <v>1</v>
      </c>
      <c r="K163" s="1" t="b">
        <f t="shared" si="5"/>
        <v>1</v>
      </c>
      <c r="L163" s="1" t="b">
        <f t="shared" si="5"/>
        <v>1</v>
      </c>
      <c r="M163" s="1" t="b">
        <f t="shared" si="5"/>
        <v>1</v>
      </c>
      <c r="N163" s="1" t="b">
        <f t="shared" si="5"/>
        <v>1</v>
      </c>
      <c r="O163" s="1" t="b">
        <f t="shared" si="5"/>
        <v>1</v>
      </c>
      <c r="P163" s="1" t="b">
        <f t="shared" si="5"/>
        <v>1</v>
      </c>
      <c r="Q163" s="1" t="b">
        <f t="shared" si="5"/>
        <v>1</v>
      </c>
      <c r="R163" t="s">
        <v>313</v>
      </c>
    </row>
    <row r="164" spans="1:49">
      <c r="A164" s="7" t="s">
        <v>118</v>
      </c>
      <c r="B164" s="1">
        <f t="shared" ref="B164:Q164" si="6">$B$5+(1-B153)*$B$6</f>
        <v>5.0599999999999978E-2</v>
      </c>
      <c r="C164" s="1">
        <f t="shared" si="6"/>
        <v>4.4479999999999985E-2</v>
      </c>
      <c r="D164" s="1">
        <f t="shared" si="6"/>
        <v>3.8359999999999991E-2</v>
      </c>
      <c r="E164" s="1">
        <f t="shared" si="6"/>
        <v>3.506621599999999E-2</v>
      </c>
      <c r="F164" s="1">
        <f t="shared" si="6"/>
        <v>3.2886271999999987E-2</v>
      </c>
      <c r="G164" s="1">
        <f t="shared" si="6"/>
        <v>3.2239999999999991E-2</v>
      </c>
      <c r="H164" s="1">
        <f t="shared" si="6"/>
        <v>3.6829999999999988E-2</v>
      </c>
      <c r="I164" s="1">
        <f t="shared" si="6"/>
        <v>3.193399999999999E-2</v>
      </c>
      <c r="J164" s="1">
        <f t="shared" si="6"/>
        <v>5.0599999999999978E-2</v>
      </c>
      <c r="K164" s="1">
        <f t="shared" si="6"/>
        <v>4.4479999999999985E-2</v>
      </c>
      <c r="L164" s="1">
        <f t="shared" si="6"/>
        <v>3.193399999999999E-2</v>
      </c>
      <c r="M164" s="1">
        <f t="shared" si="6"/>
        <v>3.8359999999999991E-2</v>
      </c>
      <c r="N164" s="1">
        <f t="shared" si="6"/>
        <v>3.506621599999999E-2</v>
      </c>
      <c r="O164" s="1">
        <f t="shared" si="6"/>
        <v>3.2886271999999987E-2</v>
      </c>
      <c r="P164" s="1">
        <f t="shared" si="6"/>
        <v>3.2239999999999991E-2</v>
      </c>
      <c r="Q164" s="1">
        <f t="shared" si="6"/>
        <v>3.6829999999999988E-2</v>
      </c>
    </row>
    <row r="165" spans="1:49">
      <c r="A165" s="7" t="s">
        <v>22</v>
      </c>
      <c r="B165" s="1">
        <f t="shared" ref="B165:Q165" si="7">((1+B164)^$B$12-$B$7*$B$8*(1-B155)*(1-(1+B164)^$B$12)/(1-(1+B164)))*B161</f>
        <v>2.0506000000000002</v>
      </c>
      <c r="C165" s="1">
        <f t="shared" si="7"/>
        <v>2.0484800000000001</v>
      </c>
      <c r="D165" s="1">
        <f t="shared" si="7"/>
        <v>2.04636</v>
      </c>
      <c r="E165" s="1">
        <f t="shared" si="7"/>
        <v>2.0452190159999999</v>
      </c>
      <c r="F165" s="1">
        <f t="shared" si="7"/>
        <v>2.0444638720000001</v>
      </c>
      <c r="G165" s="1">
        <f t="shared" si="7"/>
        <v>2.0442400000000003</v>
      </c>
      <c r="H165" s="1">
        <f t="shared" si="7"/>
        <v>2.04583</v>
      </c>
      <c r="I165" s="1">
        <f t="shared" si="7"/>
        <v>2.0441339999999997</v>
      </c>
      <c r="J165" s="1">
        <f t="shared" si="7"/>
        <v>2.0506000000000002</v>
      </c>
      <c r="K165" s="1">
        <f t="shared" si="7"/>
        <v>2.0484800000000001</v>
      </c>
      <c r="L165" s="1">
        <f t="shared" si="7"/>
        <v>2.0441339999999997</v>
      </c>
      <c r="M165" s="1">
        <f t="shared" si="7"/>
        <v>2.04636</v>
      </c>
      <c r="N165" s="1">
        <f t="shared" si="7"/>
        <v>2.0452190159999999</v>
      </c>
      <c r="O165" s="1">
        <f t="shared" si="7"/>
        <v>2.0444638720000001</v>
      </c>
      <c r="P165" s="1">
        <f t="shared" si="7"/>
        <v>2.0442400000000003</v>
      </c>
      <c r="Q165" s="1">
        <f t="shared" si="7"/>
        <v>2.04583</v>
      </c>
    </row>
    <row r="166" spans="1:49">
      <c r="A166" s="7" t="s">
        <v>23</v>
      </c>
      <c r="B166" s="1">
        <f t="shared" ref="B166:Q166" si="8">($B$5*(1-(1+B164)^$B$12)/(1-(1+B164))-$B$5*$B$7*$B$8*(1-B155)*($B$12*(1-(1+B164))-(1-(1+B164)^$B$12))/((1-(1+B164))^2))*B161</f>
        <v>0.04</v>
      </c>
      <c r="C166" s="1">
        <f t="shared" si="8"/>
        <v>0.04</v>
      </c>
      <c r="D166" s="1">
        <f t="shared" si="8"/>
        <v>0.04</v>
      </c>
      <c r="E166" s="1">
        <f t="shared" si="8"/>
        <v>0.04</v>
      </c>
      <c r="F166" s="1">
        <f t="shared" si="8"/>
        <v>0.04</v>
      </c>
      <c r="G166" s="1">
        <f t="shared" si="8"/>
        <v>0.04</v>
      </c>
      <c r="H166" s="1">
        <f t="shared" si="8"/>
        <v>0.04</v>
      </c>
      <c r="I166" s="1">
        <f t="shared" si="8"/>
        <v>0.04</v>
      </c>
      <c r="J166" s="1">
        <f t="shared" si="8"/>
        <v>0.04</v>
      </c>
      <c r="K166" s="1">
        <f t="shared" si="8"/>
        <v>0.04</v>
      </c>
      <c r="L166" s="1">
        <f t="shared" si="8"/>
        <v>0.04</v>
      </c>
      <c r="M166" s="1">
        <f t="shared" si="8"/>
        <v>0.04</v>
      </c>
      <c r="N166" s="1">
        <f t="shared" si="8"/>
        <v>0.04</v>
      </c>
      <c r="O166" s="1">
        <f t="shared" si="8"/>
        <v>0.04</v>
      </c>
      <c r="P166" s="1">
        <f t="shared" si="8"/>
        <v>0.04</v>
      </c>
      <c r="Q166" s="1">
        <f t="shared" si="8"/>
        <v>0.04</v>
      </c>
    </row>
    <row r="167" spans="1:49">
      <c r="A167" s="7" t="s">
        <v>116</v>
      </c>
      <c r="B167" s="1">
        <f t="shared" ref="B167:Q167" si="9">B165-B154*B166-B162</f>
        <v>1.0506000000000002</v>
      </c>
      <c r="C167" s="1">
        <f t="shared" si="9"/>
        <v>1.0484800000000001</v>
      </c>
      <c r="D167" s="1">
        <f t="shared" si="9"/>
        <v>1.04636</v>
      </c>
      <c r="E167" s="1">
        <f t="shared" si="9"/>
        <v>1.0452190159999999</v>
      </c>
      <c r="F167" s="1">
        <f t="shared" si="9"/>
        <v>1.0444638720000001</v>
      </c>
      <c r="G167" s="1">
        <f t="shared" si="9"/>
        <v>1.0442400000000003</v>
      </c>
      <c r="H167" s="1">
        <f t="shared" si="9"/>
        <v>1.04583</v>
      </c>
      <c r="I167" s="1">
        <f t="shared" si="9"/>
        <v>1.0441339999999997</v>
      </c>
      <c r="J167" s="1">
        <f t="shared" si="9"/>
        <v>1.0434000000000001</v>
      </c>
      <c r="K167" s="1">
        <f t="shared" si="9"/>
        <v>1.04128</v>
      </c>
      <c r="L167" s="1">
        <f t="shared" si="9"/>
        <v>1.0369339999999996</v>
      </c>
      <c r="M167" s="1">
        <f t="shared" si="9"/>
        <v>1.0351599999999999</v>
      </c>
      <c r="N167" s="1">
        <f t="shared" si="9"/>
        <v>1.0340190159999998</v>
      </c>
      <c r="O167" s="1">
        <f t="shared" si="9"/>
        <v>1.033263872</v>
      </c>
      <c r="P167" s="1">
        <f t="shared" si="9"/>
        <v>1.0330400000000002</v>
      </c>
      <c r="Q167" s="1">
        <f t="shared" si="9"/>
        <v>1.0346299999999999</v>
      </c>
    </row>
    <row r="168" spans="1:49">
      <c r="A168" s="7" t="s">
        <v>24</v>
      </c>
      <c r="B168">
        <f t="shared" ref="B168:Q168" si="10">B167/((1+$B$4)^$B$12)</f>
        <v>1.0300000000000002</v>
      </c>
      <c r="C168">
        <f t="shared" si="10"/>
        <v>1.027921568627451</v>
      </c>
      <c r="D168">
        <f t="shared" si="10"/>
        <v>1.0258431372549019</v>
      </c>
      <c r="E168">
        <f t="shared" si="10"/>
        <v>1.024724525490196</v>
      </c>
      <c r="F168">
        <f t="shared" si="10"/>
        <v>1.0239841882352942</v>
      </c>
      <c r="G168">
        <f t="shared" si="10"/>
        <v>1.0237647058823531</v>
      </c>
      <c r="H168">
        <f t="shared" si="10"/>
        <v>1.0253235294117646</v>
      </c>
      <c r="I168">
        <f t="shared" si="10"/>
        <v>1.0236607843137251</v>
      </c>
      <c r="J168">
        <f t="shared" si="10"/>
        <v>1.0229411764705882</v>
      </c>
      <c r="K168">
        <f t="shared" si="10"/>
        <v>1.0208627450980392</v>
      </c>
      <c r="L168">
        <f t="shared" si="10"/>
        <v>1.0166019607843133</v>
      </c>
      <c r="M168">
        <f t="shared" si="10"/>
        <v>1.014862745098039</v>
      </c>
      <c r="N168">
        <f t="shared" si="10"/>
        <v>1.013744133333333</v>
      </c>
      <c r="O168">
        <f t="shared" si="10"/>
        <v>1.0130037960784313</v>
      </c>
      <c r="P168">
        <f t="shared" si="10"/>
        <v>1.0127843137254904</v>
      </c>
      <c r="Q168">
        <f t="shared" si="10"/>
        <v>1.0143431372549019</v>
      </c>
    </row>
    <row r="169" spans="1:49">
      <c r="A169" s="7" t="s">
        <v>12</v>
      </c>
      <c r="B169">
        <f t="shared" ref="B169:Q169" si="11">B168^(1/$B$12)-1</f>
        <v>3.0000000000000249E-2</v>
      </c>
      <c r="C169">
        <f t="shared" si="11"/>
        <v>2.7921568627450988E-2</v>
      </c>
      <c r="D169">
        <f t="shared" si="11"/>
        <v>2.5843137254901949E-2</v>
      </c>
      <c r="E169">
        <f t="shared" si="11"/>
        <v>2.4724525490195992E-2</v>
      </c>
      <c r="F169">
        <f t="shared" si="11"/>
        <v>2.3984188235294246E-2</v>
      </c>
      <c r="G169">
        <f t="shared" si="11"/>
        <v>2.3764705882353132E-2</v>
      </c>
      <c r="H169">
        <f t="shared" si="11"/>
        <v>2.5323529411764634E-2</v>
      </c>
      <c r="I169">
        <f t="shared" si="11"/>
        <v>2.3660784313725092E-2</v>
      </c>
      <c r="J169">
        <f t="shared" si="11"/>
        <v>2.2941176470588243E-2</v>
      </c>
      <c r="K169">
        <f t="shared" si="11"/>
        <v>2.0862745098039204E-2</v>
      </c>
      <c r="L169">
        <f t="shared" si="11"/>
        <v>1.6601960784313308E-2</v>
      </c>
      <c r="M169">
        <f t="shared" si="11"/>
        <v>1.4862745098038976E-2</v>
      </c>
      <c r="N169">
        <f t="shared" si="11"/>
        <v>1.374413333333302E-2</v>
      </c>
      <c r="O169">
        <f t="shared" si="11"/>
        <v>1.3003796078431273E-2</v>
      </c>
      <c r="P169">
        <f t="shared" si="11"/>
        <v>1.2784313725490382E-2</v>
      </c>
      <c r="Q169">
        <f t="shared" si="11"/>
        <v>1.4343137254901883E-2</v>
      </c>
    </row>
    <row r="170" spans="1:49">
      <c r="A170" s="7" t="s">
        <v>5</v>
      </c>
      <c r="B170">
        <f t="shared" ref="B170:Q170" si="12">$B$3-B169</f>
        <v>-2.4980018054066022E-16</v>
      </c>
      <c r="C170">
        <f t="shared" si="12"/>
        <v>2.0784313725490111E-3</v>
      </c>
      <c r="D170">
        <f t="shared" si="12"/>
        <v>4.15686274509805E-3</v>
      </c>
      <c r="E170">
        <f t="shared" si="12"/>
        <v>5.2754745098040068E-3</v>
      </c>
      <c r="F170">
        <f t="shared" si="12"/>
        <v>6.015811764705753E-3</v>
      </c>
      <c r="G170">
        <f t="shared" si="12"/>
        <v>6.2352941176468668E-3</v>
      </c>
      <c r="H170">
        <f t="shared" si="12"/>
        <v>4.6764705882353652E-3</v>
      </c>
      <c r="I170">
        <f t="shared" si="12"/>
        <v>6.3392156862749072E-3</v>
      </c>
      <c r="J170">
        <f t="shared" si="12"/>
        <v>7.0588235294117563E-3</v>
      </c>
      <c r="K170">
        <f t="shared" si="12"/>
        <v>9.1372549019607952E-3</v>
      </c>
      <c r="L170">
        <f t="shared" si="12"/>
        <v>1.3398039215686691E-2</v>
      </c>
      <c r="M170">
        <f t="shared" si="12"/>
        <v>1.5137254901961023E-2</v>
      </c>
      <c r="N170">
        <f t="shared" si="12"/>
        <v>1.6255866666666979E-2</v>
      </c>
      <c r="O170">
        <f t="shared" si="12"/>
        <v>1.6996203921568726E-2</v>
      </c>
      <c r="P170">
        <f t="shared" si="12"/>
        <v>1.7215686274509617E-2</v>
      </c>
      <c r="Q170">
        <f t="shared" si="12"/>
        <v>1.5656862745098116E-2</v>
      </c>
    </row>
    <row r="171" spans="1:49" s="17" customFormat="1">
      <c r="A171" s="17" t="s">
        <v>6</v>
      </c>
      <c r="B171" s="16">
        <f t="shared" ref="B171:Q171" si="13">B170/$B$3</f>
        <v>-8.3266726846886741E-15</v>
      </c>
      <c r="C171" s="16">
        <f t="shared" si="13"/>
        <v>6.9281045751633713E-2</v>
      </c>
      <c r="D171" s="16">
        <f t="shared" si="13"/>
        <v>0.13856209150326834</v>
      </c>
      <c r="E171" s="16">
        <f t="shared" si="13"/>
        <v>0.17584915032680024</v>
      </c>
      <c r="F171" s="16">
        <f t="shared" si="13"/>
        <v>0.20052705882352512</v>
      </c>
      <c r="G171" s="16">
        <f t="shared" si="13"/>
        <v>0.20784313725489556</v>
      </c>
      <c r="H171" s="16">
        <f t="shared" si="13"/>
        <v>0.15588235294117886</v>
      </c>
      <c r="I171" s="16">
        <f t="shared" si="13"/>
        <v>0.21130718954249691</v>
      </c>
      <c r="J171" s="16">
        <f t="shared" si="13"/>
        <v>0.23529411764705854</v>
      </c>
      <c r="K171" s="16">
        <f t="shared" si="13"/>
        <v>0.30457516339869317</v>
      </c>
      <c r="L171" s="16">
        <f t="shared" si="13"/>
        <v>0.44660130718955637</v>
      </c>
      <c r="M171" s="16">
        <f t="shared" si="13"/>
        <v>0.50457516339870079</v>
      </c>
      <c r="N171" s="16">
        <f t="shared" si="13"/>
        <v>0.54186222222223268</v>
      </c>
      <c r="O171" s="16">
        <f t="shared" si="13"/>
        <v>0.56654013071895759</v>
      </c>
      <c r="P171" s="16">
        <f t="shared" si="13"/>
        <v>0.57385620915032065</v>
      </c>
      <c r="Q171" s="16">
        <f t="shared" si="13"/>
        <v>0.52189542483660389</v>
      </c>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row>
    <row r="172" spans="1:49" s="17" customFormat="1">
      <c r="A172" s="17" t="s">
        <v>13</v>
      </c>
      <c r="B172" s="18">
        <f>B159/B167*100</f>
        <v>99.999999999999972</v>
      </c>
      <c r="C172" s="18">
        <f t="shared" ref="C172:Q172" si="14">C159/C167*100</f>
        <v>100.2021974668091</v>
      </c>
      <c r="D172" s="18">
        <f t="shared" si="14"/>
        <v>100.40521426660041</v>
      </c>
      <c r="E172" s="18">
        <f t="shared" si="14"/>
        <v>100.51481880042643</v>
      </c>
      <c r="F172" s="18">
        <f t="shared" si="14"/>
        <v>100.58749068919445</v>
      </c>
      <c r="G172" s="18">
        <f t="shared" si="14"/>
        <v>100.6090553895656</v>
      </c>
      <c r="H172" s="18">
        <f t="shared" si="14"/>
        <v>100.45609707122571</v>
      </c>
      <c r="I172" s="18">
        <f t="shared" si="14"/>
        <v>100.6192691742631</v>
      </c>
      <c r="J172" s="18">
        <f t="shared" si="14"/>
        <v>100.69005175388153</v>
      </c>
      <c r="K172" s="18">
        <f t="shared" si="14"/>
        <v>100.89505224339274</v>
      </c>
      <c r="L172" s="18">
        <f t="shared" si="14"/>
        <v>101.31792380228639</v>
      </c>
      <c r="M172" s="18">
        <f t="shared" si="14"/>
        <v>101.49155686077516</v>
      </c>
      <c r="N172" s="18">
        <f t="shared" si="14"/>
        <v>101.60354729878587</v>
      </c>
      <c r="O172" s="18">
        <f t="shared" si="14"/>
        <v>101.67780258942412</v>
      </c>
      <c r="P172" s="18">
        <f t="shared" si="14"/>
        <v>101.69983737318979</v>
      </c>
      <c r="Q172" s="18">
        <f t="shared" si="14"/>
        <v>101.54354696848149</v>
      </c>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row>
    <row r="174" spans="1:49">
      <c r="A174" s="7" t="s">
        <v>146</v>
      </c>
    </row>
    <row r="175" spans="1:49">
      <c r="A175" t="s">
        <v>295</v>
      </c>
      <c r="B175" s="2" t="s">
        <v>73</v>
      </c>
      <c r="C175" s="2" t="s">
        <v>74</v>
      </c>
      <c r="D175" s="2" t="s">
        <v>75</v>
      </c>
      <c r="E175" s="2" t="s">
        <v>76</v>
      </c>
      <c r="F175" s="2" t="s">
        <v>77</v>
      </c>
      <c r="G175" s="2" t="s">
        <v>78</v>
      </c>
      <c r="H175" s="2" t="s">
        <v>79</v>
      </c>
      <c r="I175" s="2" t="s">
        <v>32</v>
      </c>
      <c r="J175" s="2" t="s">
        <v>73</v>
      </c>
      <c r="K175" s="2" t="s">
        <v>74</v>
      </c>
      <c r="L175" s="2" t="s">
        <v>32</v>
      </c>
      <c r="M175" s="2" t="s">
        <v>75</v>
      </c>
      <c r="N175" s="2" t="s">
        <v>76</v>
      </c>
      <c r="O175" s="2" t="s">
        <v>77</v>
      </c>
      <c r="P175" s="2" t="s">
        <v>78</v>
      </c>
      <c r="Q175" s="2" t="s">
        <v>79</v>
      </c>
    </row>
    <row r="176" spans="1:49">
      <c r="A176" s="7" t="s">
        <v>275</v>
      </c>
      <c r="B176" s="2" t="s">
        <v>73</v>
      </c>
      <c r="C176" s="2" t="s">
        <v>73</v>
      </c>
      <c r="D176" s="2" t="s">
        <v>73</v>
      </c>
      <c r="E176" s="2" t="s">
        <v>73</v>
      </c>
      <c r="F176" s="2" t="s">
        <v>73</v>
      </c>
      <c r="G176" s="2" t="s">
        <v>73</v>
      </c>
      <c r="H176" s="2" t="s">
        <v>73</v>
      </c>
      <c r="I176" s="2" t="s">
        <v>73</v>
      </c>
      <c r="J176" s="2" t="s">
        <v>74</v>
      </c>
      <c r="K176" s="2" t="s">
        <v>74</v>
      </c>
      <c r="L176" s="2" t="s">
        <v>74</v>
      </c>
      <c r="M176" s="2" t="s">
        <v>75</v>
      </c>
      <c r="N176" s="2" t="s">
        <v>75</v>
      </c>
      <c r="O176" s="2" t="s">
        <v>75</v>
      </c>
      <c r="P176" s="2" t="s">
        <v>75</v>
      </c>
      <c r="Q176" s="2" t="s">
        <v>75</v>
      </c>
      <c r="R176" s="2"/>
    </row>
    <row r="177" spans="1:18">
      <c r="A177" s="7" t="s">
        <v>19</v>
      </c>
      <c r="B177" s="40">
        <v>0</v>
      </c>
      <c r="C177" s="14">
        <f>INDEX(SystemParamValues,MATCH("BasicRate",ParamNames,0),MATCH($B$2,SystemNames,0))</f>
        <v>0.2</v>
      </c>
      <c r="D177" s="14">
        <f>INDEX(SystemParamValues,MATCH("HigherRate",ParamNames,0),MATCH($B$2,SystemNames,0))</f>
        <v>0.4</v>
      </c>
      <c r="E177" s="14">
        <f>INDEX(SystemParamValues,MATCH("MTROnCBTaper1Kid",ParamNames,0),MATCH($B$2,SystemNames,0))</f>
        <v>0.50763999999999998</v>
      </c>
      <c r="F177" s="14">
        <f>INDEX(SystemParamValues,MATCH("MTROnCBTaper2Kids",ParamNames,0),MATCH($B$2,SystemNames,0))</f>
        <v>0.57888000000000006</v>
      </c>
      <c r="G177" s="14">
        <f>INDEX(SystemParamValues,MATCH("MTROnPATaper",ParamNames,0),MATCH($B$2,SystemNames,0))</f>
        <v>0.6</v>
      </c>
      <c r="H177" s="14">
        <f>INDEX(SystemParamValues,MATCH("AdditionalRate",ParamNames,0),MATCH($B$2,SystemNames,0))</f>
        <v>0.45</v>
      </c>
      <c r="I177" s="14">
        <f>INDEX(SystemParamValues,MATCH("BasicRate",ParamNames,0),MATCH($B$2,SystemNames,0))+INDEX(SystemParamValues,MATCH("TaxCredTaperRate",ParamNames,0),MATCH($B$2,SystemNames,0))</f>
        <v>0.61</v>
      </c>
      <c r="J177" s="14">
        <v>0</v>
      </c>
      <c r="K177" s="14">
        <f>INDEX(SystemParamValues,MATCH("BasicRate",ParamNames,0),MATCH($B$2,SystemNames,0))</f>
        <v>0.2</v>
      </c>
      <c r="L177" s="14">
        <f>INDEX(SystemParamValues,MATCH("BasicRate",ParamNames,0),MATCH($B$2,SystemNames,0))+INDEX(SystemParamValues,MATCH("TaxCredTaperRate",ParamNames,0),MATCH($B$2,SystemNames,0))</f>
        <v>0.61</v>
      </c>
      <c r="M177" s="14">
        <f>INDEX(SystemParamValues,MATCH("HigherRate",ParamNames,0),MATCH($B$2,SystemNames,0))</f>
        <v>0.4</v>
      </c>
      <c r="N177" s="14">
        <f>INDEX(SystemParamValues,MATCH("MTROnCBTaper1Kid",ParamNames,0),MATCH($B$2,SystemNames,0))</f>
        <v>0.50763999999999998</v>
      </c>
      <c r="O177" s="14">
        <f>INDEX(SystemParamValues,MATCH("MTROnCBTaper2Kids",ParamNames,0),MATCH($B$2,SystemNames,0))</f>
        <v>0.57888000000000006</v>
      </c>
      <c r="P177" s="14">
        <f>INDEX(SystemParamValues,MATCH("MTROnPATaper",ParamNames,0),MATCH($B$2,SystemNames,0))</f>
        <v>0.6</v>
      </c>
      <c r="Q177" s="14">
        <f>INDEX(SystemParamValues,MATCH("AdditionalRate",ParamNames,0),MATCH($B$2,SystemNames,0))</f>
        <v>0.45</v>
      </c>
    </row>
    <row r="178" spans="1:18">
      <c r="A178" s="7" t="s">
        <v>20</v>
      </c>
      <c r="B178" s="14">
        <v>0</v>
      </c>
      <c r="C178" s="14">
        <v>0</v>
      </c>
      <c r="D178" s="14">
        <v>0</v>
      </c>
      <c r="E178" s="14">
        <v>0</v>
      </c>
      <c r="F178" s="14">
        <v>0</v>
      </c>
      <c r="G178" s="14">
        <v>0</v>
      </c>
      <c r="H178" s="14">
        <v>0</v>
      </c>
      <c r="I178" s="14">
        <v>0</v>
      </c>
      <c r="J178" s="14">
        <f>INDEX(SystemParamValues,MATCH("CGTBasicRate",ParamNames,0),MATCH($B$2,SystemNames,0))</f>
        <v>0.18</v>
      </c>
      <c r="K178" s="14">
        <f>INDEX(SystemParamValues,MATCH("CGTBasicRate",ParamNames,0),MATCH($B$2,SystemNames,0))</f>
        <v>0.18</v>
      </c>
      <c r="L178" s="14">
        <f>INDEX(SystemParamValues,MATCH("CGTBasicRate",ParamNames,0),MATCH($B$2,SystemNames,0))</f>
        <v>0.18</v>
      </c>
      <c r="M178" s="14">
        <f>INDEX(SystemParamValues,MATCH("CGTHigherRate",ParamNames,0),MATCH($B$2,SystemNames,0))</f>
        <v>0.28000000000000003</v>
      </c>
      <c r="N178" s="14">
        <f>INDEX(SystemParamValues,MATCH("CGTHigherRate",ParamNames,0),MATCH($B$2,SystemNames,0))</f>
        <v>0.28000000000000003</v>
      </c>
      <c r="O178" s="14">
        <f>INDEX(SystemParamValues,MATCH("CGTHigherRate",ParamNames,0),MATCH($B$2,SystemNames,0))</f>
        <v>0.28000000000000003</v>
      </c>
      <c r="P178" s="14">
        <f>INDEX(SystemParamValues,MATCH("CGTHigherRate",ParamNames,0),MATCH($B$2,SystemNames,0))</f>
        <v>0.28000000000000003</v>
      </c>
      <c r="Q178" s="14">
        <f>INDEX(SystemParamValues,MATCH("CGTHigherRate",ParamNames,0),MATCH($B$2,SystemNames,0))</f>
        <v>0.28000000000000003</v>
      </c>
    </row>
    <row r="179" spans="1:18">
      <c r="A179" s="7" t="s">
        <v>34</v>
      </c>
      <c r="B179" s="40">
        <v>0</v>
      </c>
      <c r="C179" s="14">
        <f>INDEX(SystemParamValues,MATCH("BasicRate",ParamNames,0),MATCH($B$2,SystemNames,0))</f>
        <v>0.2</v>
      </c>
      <c r="D179" s="14">
        <f>INDEX(SystemParamValues,MATCH("HigherRate",ParamNames,0),MATCH($B$2,SystemNames,0))</f>
        <v>0.4</v>
      </c>
      <c r="E179" s="14">
        <f>INDEX(SystemParamValues,MATCH("MTROnCBTaper1Kid",ParamNames,0),MATCH($B$2,SystemNames,0))</f>
        <v>0.50763999999999998</v>
      </c>
      <c r="F179" s="14">
        <f>INDEX(SystemParamValues,MATCH("MTROnCBTaper2Kids",ParamNames,0),MATCH($B$2,SystemNames,0))</f>
        <v>0.57888000000000006</v>
      </c>
      <c r="G179" s="14">
        <f>INDEX(SystemParamValues,MATCH("MTROnPATaper",ParamNames,0),MATCH($B$2,SystemNames,0))</f>
        <v>0.6</v>
      </c>
      <c r="H179" s="14">
        <f>INDEX(SystemParamValues,MATCH("AdditionalRate",ParamNames,0),MATCH($B$2,SystemNames,0))</f>
        <v>0.45</v>
      </c>
      <c r="I179" s="14">
        <f>INDEX(SystemParamValues,MATCH("BasicRate",ParamNames,0),MATCH($B$2,SystemNames,0))+INDEX(SystemParamValues,MATCH("TaxCredTaperRate",ParamNames,0),MATCH($B$2,SystemNames,0))</f>
        <v>0.61</v>
      </c>
      <c r="J179" s="14">
        <v>0</v>
      </c>
      <c r="K179" s="14">
        <f>INDEX(SystemParamValues,MATCH("BasicRate",ParamNames,0),MATCH($B$2,SystemNames,0))</f>
        <v>0.2</v>
      </c>
      <c r="L179" s="14">
        <f>INDEX(SystemParamValues,MATCH("BasicRate",ParamNames,0),MATCH($B$2,SystemNames,0))+INDEX(SystemParamValues,MATCH("TaxCredTaperRate",ParamNames,0),MATCH($B$2,SystemNames,0))</f>
        <v>0.61</v>
      </c>
      <c r="M179" s="14">
        <f>INDEX(SystemParamValues,MATCH("HigherRate",ParamNames,0),MATCH($B$2,SystemNames,0))</f>
        <v>0.4</v>
      </c>
      <c r="N179" s="14">
        <f>INDEX(SystemParamValues,MATCH("MTROnCBTaper1Kid",ParamNames,0),MATCH($B$2,SystemNames,0))</f>
        <v>0.50763999999999998</v>
      </c>
      <c r="O179" s="14">
        <f>INDEX(SystemParamValues,MATCH("MTROnCBTaper2Kids",ParamNames,0),MATCH($B$2,SystemNames,0))</f>
        <v>0.57888000000000006</v>
      </c>
      <c r="P179" s="14">
        <f>INDEX(SystemParamValues,MATCH("MTROnPATaper",ParamNames,0),MATCH($B$2,SystemNames,0))</f>
        <v>0.6</v>
      </c>
      <c r="Q179" s="14">
        <f>INDEX(SystemParamValues,MATCH("AdditionalRate",ParamNames,0),MATCH($B$2,SystemNames,0))</f>
        <v>0.45</v>
      </c>
    </row>
    <row r="180" spans="1:18">
      <c r="A180" s="7" t="s">
        <v>3</v>
      </c>
      <c r="B180" s="40">
        <v>1</v>
      </c>
      <c r="C180" s="40">
        <v>1</v>
      </c>
      <c r="D180" s="40">
        <v>1</v>
      </c>
      <c r="E180" s="40">
        <v>1</v>
      </c>
      <c r="F180" s="40">
        <v>1</v>
      </c>
      <c r="G180" s="40">
        <v>1</v>
      </c>
      <c r="H180" s="40">
        <v>1</v>
      </c>
      <c r="I180" s="40">
        <v>1</v>
      </c>
      <c r="J180" s="40">
        <v>1</v>
      </c>
      <c r="K180" s="40">
        <v>1</v>
      </c>
      <c r="L180" s="40">
        <v>1</v>
      </c>
      <c r="M180" s="40">
        <v>1</v>
      </c>
      <c r="N180" s="40">
        <v>1</v>
      </c>
      <c r="O180" s="40">
        <v>1</v>
      </c>
      <c r="P180" s="40">
        <v>1</v>
      </c>
      <c r="Q180" s="40">
        <v>1</v>
      </c>
    </row>
    <row r="181" spans="1:18">
      <c r="A181" s="7" t="s">
        <v>251</v>
      </c>
      <c r="B181" s="1">
        <f>1</f>
        <v>1</v>
      </c>
      <c r="C181" s="1">
        <f>1</f>
        <v>1</v>
      </c>
      <c r="D181" s="1">
        <f>1</f>
        <v>1</v>
      </c>
      <c r="E181" s="1">
        <f>1</f>
        <v>1</v>
      </c>
      <c r="F181" s="1">
        <f>1</f>
        <v>1</v>
      </c>
      <c r="G181" s="1">
        <f>1</f>
        <v>1</v>
      </c>
      <c r="H181" s="1">
        <f>1</f>
        <v>1</v>
      </c>
      <c r="I181" s="1">
        <f>1</f>
        <v>1</v>
      </c>
      <c r="J181" s="1">
        <f>1</f>
        <v>1</v>
      </c>
      <c r="K181" s="1">
        <f>1</f>
        <v>1</v>
      </c>
      <c r="L181" s="1">
        <f>1</f>
        <v>1</v>
      </c>
      <c r="M181" s="1">
        <f>1</f>
        <v>1</v>
      </c>
      <c r="N181" s="1">
        <f>1</f>
        <v>1</v>
      </c>
      <c r="O181" s="1">
        <f>1</f>
        <v>1</v>
      </c>
      <c r="P181" s="1">
        <f>1</f>
        <v>1</v>
      </c>
      <c r="Q181" s="1">
        <f>1</f>
        <v>1</v>
      </c>
    </row>
    <row r="182" spans="1:18">
      <c r="A182" s="7" t="s">
        <v>250</v>
      </c>
      <c r="B182" s="1">
        <f t="shared" ref="B182:Q182" si="15">(1+$B$3)*(1+$B$4)-1</f>
        <v>5.0599999999999978E-2</v>
      </c>
      <c r="C182" s="1">
        <f t="shared" si="15"/>
        <v>5.0599999999999978E-2</v>
      </c>
      <c r="D182" s="1">
        <f t="shared" si="15"/>
        <v>5.0599999999999978E-2</v>
      </c>
      <c r="E182" s="1">
        <f t="shared" si="15"/>
        <v>5.0599999999999978E-2</v>
      </c>
      <c r="F182" s="1">
        <f t="shared" si="15"/>
        <v>5.0599999999999978E-2</v>
      </c>
      <c r="G182" s="1">
        <f t="shared" si="15"/>
        <v>5.0599999999999978E-2</v>
      </c>
      <c r="H182" s="1">
        <f t="shared" si="15"/>
        <v>5.0599999999999978E-2</v>
      </c>
      <c r="I182" s="1">
        <f t="shared" si="15"/>
        <v>5.0599999999999978E-2</v>
      </c>
      <c r="J182" s="1">
        <f t="shared" si="15"/>
        <v>5.0599999999999978E-2</v>
      </c>
      <c r="K182" s="1">
        <f t="shared" si="15"/>
        <v>5.0599999999999978E-2</v>
      </c>
      <c r="L182" s="1">
        <f t="shared" si="15"/>
        <v>5.0599999999999978E-2</v>
      </c>
      <c r="M182" s="1">
        <f t="shared" si="15"/>
        <v>5.0599999999999978E-2</v>
      </c>
      <c r="N182" s="1">
        <f t="shared" si="15"/>
        <v>5.0599999999999978E-2</v>
      </c>
      <c r="O182" s="1">
        <f t="shared" si="15"/>
        <v>5.0599999999999978E-2</v>
      </c>
      <c r="P182" s="1">
        <f t="shared" si="15"/>
        <v>5.0599999999999978E-2</v>
      </c>
      <c r="Q182" s="1">
        <f t="shared" si="15"/>
        <v>5.0599999999999978E-2</v>
      </c>
    </row>
    <row r="183" spans="1:18">
      <c r="A183" s="7" t="s">
        <v>254</v>
      </c>
      <c r="B183" s="1">
        <f t="shared" ref="B183:Q183" si="16">B181*((1+B182)^B180)</f>
        <v>1.0506</v>
      </c>
      <c r="C183" s="1">
        <f t="shared" si="16"/>
        <v>1.0506</v>
      </c>
      <c r="D183" s="1">
        <f t="shared" si="16"/>
        <v>1.0506</v>
      </c>
      <c r="E183" s="1">
        <f t="shared" si="16"/>
        <v>1.0506</v>
      </c>
      <c r="F183" s="1">
        <f t="shared" si="16"/>
        <v>1.0506</v>
      </c>
      <c r="G183" s="1">
        <f t="shared" si="16"/>
        <v>1.0506</v>
      </c>
      <c r="H183" s="1">
        <f t="shared" si="16"/>
        <v>1.0506</v>
      </c>
      <c r="I183" s="1">
        <f t="shared" si="16"/>
        <v>1.0506</v>
      </c>
      <c r="J183" s="1">
        <f t="shared" si="16"/>
        <v>1.0506</v>
      </c>
      <c r="K183" s="1">
        <f t="shared" si="16"/>
        <v>1.0506</v>
      </c>
      <c r="L183" s="1">
        <f t="shared" si="16"/>
        <v>1.0506</v>
      </c>
      <c r="M183" s="1">
        <f t="shared" si="16"/>
        <v>1.0506</v>
      </c>
      <c r="N183" s="1">
        <f t="shared" si="16"/>
        <v>1.0506</v>
      </c>
      <c r="O183" s="1">
        <f t="shared" si="16"/>
        <v>1.0506</v>
      </c>
      <c r="P183" s="1">
        <f t="shared" si="16"/>
        <v>1.0506</v>
      </c>
      <c r="Q183" s="1">
        <f t="shared" si="16"/>
        <v>1.0506</v>
      </c>
    </row>
    <row r="184" spans="1:18">
      <c r="A184" s="7" t="s">
        <v>258</v>
      </c>
      <c r="B184" s="1">
        <f t="shared" ref="B184:Q184" si="17">B183</f>
        <v>1.0506</v>
      </c>
      <c r="C184" s="1">
        <f t="shared" si="17"/>
        <v>1.0506</v>
      </c>
      <c r="D184" s="1">
        <f t="shared" si="17"/>
        <v>1.0506</v>
      </c>
      <c r="E184" s="1">
        <f t="shared" si="17"/>
        <v>1.0506</v>
      </c>
      <c r="F184" s="1">
        <f t="shared" si="17"/>
        <v>1.0506</v>
      </c>
      <c r="G184" s="1">
        <f t="shared" si="17"/>
        <v>1.0506</v>
      </c>
      <c r="H184" s="1">
        <f t="shared" si="17"/>
        <v>1.0506</v>
      </c>
      <c r="I184" s="1">
        <f t="shared" si="17"/>
        <v>1.0506</v>
      </c>
      <c r="J184" s="1">
        <f t="shared" si="17"/>
        <v>1.0506</v>
      </c>
      <c r="K184" s="1">
        <f t="shared" si="17"/>
        <v>1.0506</v>
      </c>
      <c r="L184" s="1">
        <f t="shared" si="17"/>
        <v>1.0506</v>
      </c>
      <c r="M184" s="1">
        <f t="shared" si="17"/>
        <v>1.0506</v>
      </c>
      <c r="N184" s="1">
        <f t="shared" si="17"/>
        <v>1.0506</v>
      </c>
      <c r="O184" s="1">
        <f t="shared" si="17"/>
        <v>1.0506</v>
      </c>
      <c r="P184" s="1">
        <f t="shared" si="17"/>
        <v>1.0506</v>
      </c>
      <c r="Q184" s="1">
        <f t="shared" si="17"/>
        <v>1.0506</v>
      </c>
    </row>
    <row r="185" spans="1:18">
      <c r="A185" s="7" t="s">
        <v>253</v>
      </c>
      <c r="B185" s="1">
        <f>1</f>
        <v>1</v>
      </c>
      <c r="C185" s="1">
        <f>1</f>
        <v>1</v>
      </c>
      <c r="D185" s="1">
        <f>1</f>
        <v>1</v>
      </c>
      <c r="E185" s="1">
        <f>1</f>
        <v>1</v>
      </c>
      <c r="F185" s="1">
        <f>1</f>
        <v>1</v>
      </c>
      <c r="G185" s="1">
        <f>1</f>
        <v>1</v>
      </c>
      <c r="H185" s="1">
        <f>1</f>
        <v>1</v>
      </c>
      <c r="I185" s="1">
        <f>1</f>
        <v>1</v>
      </c>
      <c r="J185" s="1">
        <f>1</f>
        <v>1</v>
      </c>
      <c r="K185" s="1">
        <f>1</f>
        <v>1</v>
      </c>
      <c r="L185" s="1">
        <f>1</f>
        <v>1</v>
      </c>
      <c r="M185" s="1">
        <f>1</f>
        <v>1</v>
      </c>
      <c r="N185" s="1">
        <f>1</f>
        <v>1</v>
      </c>
      <c r="O185" s="1">
        <f>1</f>
        <v>1</v>
      </c>
      <c r="P185" s="1">
        <f>1</f>
        <v>1</v>
      </c>
      <c r="Q185" s="1">
        <f>1</f>
        <v>1</v>
      </c>
    </row>
    <row r="186" spans="1:18">
      <c r="A186" s="7" t="s">
        <v>36</v>
      </c>
      <c r="B186" s="1">
        <f t="shared" ref="B186:Q186" si="18">B185/(1-$B$8)</f>
        <v>2</v>
      </c>
      <c r="C186" s="1">
        <f t="shared" si="18"/>
        <v>2</v>
      </c>
      <c r="D186" s="1">
        <f t="shared" si="18"/>
        <v>2</v>
      </c>
      <c r="E186" s="1">
        <f t="shared" si="18"/>
        <v>2</v>
      </c>
      <c r="F186" s="1">
        <f t="shared" si="18"/>
        <v>2</v>
      </c>
      <c r="G186" s="1">
        <f t="shared" si="18"/>
        <v>2</v>
      </c>
      <c r="H186" s="1">
        <f t="shared" si="18"/>
        <v>2</v>
      </c>
      <c r="I186" s="1">
        <f t="shared" si="18"/>
        <v>2</v>
      </c>
      <c r="J186" s="1">
        <f t="shared" si="18"/>
        <v>2</v>
      </c>
      <c r="K186" s="1">
        <f t="shared" si="18"/>
        <v>2</v>
      </c>
      <c r="L186" s="1">
        <f t="shared" si="18"/>
        <v>2</v>
      </c>
      <c r="M186" s="1">
        <f t="shared" si="18"/>
        <v>2</v>
      </c>
      <c r="N186" s="1">
        <f t="shared" si="18"/>
        <v>2</v>
      </c>
      <c r="O186" s="1">
        <f t="shared" si="18"/>
        <v>2</v>
      </c>
      <c r="P186" s="1">
        <f t="shared" si="18"/>
        <v>2</v>
      </c>
      <c r="Q186" s="1">
        <f t="shared" si="18"/>
        <v>2</v>
      </c>
    </row>
    <row r="187" spans="1:18">
      <c r="A187" s="7" t="s">
        <v>37</v>
      </c>
      <c r="B187" s="1">
        <f t="shared" ref="B187:Q187" si="19">B186-B185</f>
        <v>1</v>
      </c>
      <c r="C187" s="1">
        <f t="shared" si="19"/>
        <v>1</v>
      </c>
      <c r="D187" s="1">
        <f t="shared" si="19"/>
        <v>1</v>
      </c>
      <c r="E187" s="1">
        <f t="shared" si="19"/>
        <v>1</v>
      </c>
      <c r="F187" s="1">
        <f t="shared" si="19"/>
        <v>1</v>
      </c>
      <c r="G187" s="1">
        <f t="shared" si="19"/>
        <v>1</v>
      </c>
      <c r="H187" s="1">
        <f t="shared" si="19"/>
        <v>1</v>
      </c>
      <c r="I187" s="1">
        <f t="shared" si="19"/>
        <v>1</v>
      </c>
      <c r="J187" s="1">
        <f t="shared" si="19"/>
        <v>1</v>
      </c>
      <c r="K187" s="1">
        <f t="shared" si="19"/>
        <v>1</v>
      </c>
      <c r="L187" s="1">
        <f t="shared" si="19"/>
        <v>1</v>
      </c>
      <c r="M187" s="1">
        <f t="shared" si="19"/>
        <v>1</v>
      </c>
      <c r="N187" s="1">
        <f t="shared" si="19"/>
        <v>1</v>
      </c>
      <c r="O187" s="1">
        <f t="shared" si="19"/>
        <v>1</v>
      </c>
      <c r="P187" s="1">
        <f t="shared" si="19"/>
        <v>1</v>
      </c>
      <c r="Q187" s="1">
        <f t="shared" si="19"/>
        <v>1</v>
      </c>
    </row>
    <row r="188" spans="1:18">
      <c r="A188" s="7" t="s">
        <v>117</v>
      </c>
      <c r="B188" s="1" t="b">
        <f>B177*$B$6&gt;=B179*$B$7*$B$8</f>
        <v>1</v>
      </c>
      <c r="C188" s="1" t="b">
        <f t="shared" ref="C188:Q188" si="20">C177*$B$6&gt;=C179*$B$7*$B$8</f>
        <v>1</v>
      </c>
      <c r="D188" s="1" t="b">
        <f t="shared" si="20"/>
        <v>1</v>
      </c>
      <c r="E188" s="1" t="b">
        <f t="shared" si="20"/>
        <v>1</v>
      </c>
      <c r="F188" s="1" t="b">
        <f t="shared" si="20"/>
        <v>1</v>
      </c>
      <c r="G188" s="1" t="b">
        <f t="shared" si="20"/>
        <v>1</v>
      </c>
      <c r="H188" s="1" t="b">
        <f t="shared" si="20"/>
        <v>1</v>
      </c>
      <c r="I188" s="1" t="b">
        <f t="shared" si="20"/>
        <v>1</v>
      </c>
      <c r="J188" s="1" t="b">
        <f t="shared" si="20"/>
        <v>1</v>
      </c>
      <c r="K188" s="1" t="b">
        <f t="shared" si="20"/>
        <v>1</v>
      </c>
      <c r="L188" s="1" t="b">
        <f t="shared" si="20"/>
        <v>1</v>
      </c>
      <c r="M188" s="1" t="b">
        <f t="shared" si="20"/>
        <v>1</v>
      </c>
      <c r="N188" s="1" t="b">
        <f t="shared" si="20"/>
        <v>1</v>
      </c>
      <c r="O188" s="1" t="b">
        <f t="shared" si="20"/>
        <v>1</v>
      </c>
      <c r="P188" s="1" t="b">
        <f t="shared" si="20"/>
        <v>1</v>
      </c>
      <c r="Q188" s="1" t="b">
        <f t="shared" si="20"/>
        <v>1</v>
      </c>
      <c r="R188" t="s">
        <v>313</v>
      </c>
    </row>
    <row r="189" spans="1:18">
      <c r="A189" s="7" t="s">
        <v>118</v>
      </c>
      <c r="B189" s="1">
        <f>$B$5+(1-B177)*$B$6</f>
        <v>5.0599999999999978E-2</v>
      </c>
      <c r="C189" s="1">
        <f t="shared" ref="C189:Q189" si="21">$B$5+(1-C177)*$B$6</f>
        <v>4.4479999999999985E-2</v>
      </c>
      <c r="D189" s="1">
        <f t="shared" si="21"/>
        <v>3.8359999999999991E-2</v>
      </c>
      <c r="E189" s="1">
        <f t="shared" si="21"/>
        <v>3.506621599999999E-2</v>
      </c>
      <c r="F189" s="1">
        <f t="shared" si="21"/>
        <v>3.2886271999999987E-2</v>
      </c>
      <c r="G189" s="1">
        <f t="shared" si="21"/>
        <v>3.2239999999999991E-2</v>
      </c>
      <c r="H189" s="1">
        <f t="shared" si="21"/>
        <v>3.6829999999999988E-2</v>
      </c>
      <c r="I189" s="1">
        <f t="shared" si="21"/>
        <v>3.193399999999999E-2</v>
      </c>
      <c r="J189" s="1">
        <f t="shared" si="21"/>
        <v>5.0599999999999978E-2</v>
      </c>
      <c r="K189" s="1">
        <f t="shared" si="21"/>
        <v>4.4479999999999985E-2</v>
      </c>
      <c r="L189" s="1">
        <f t="shared" si="21"/>
        <v>3.193399999999999E-2</v>
      </c>
      <c r="M189" s="1">
        <f t="shared" si="21"/>
        <v>3.8359999999999991E-2</v>
      </c>
      <c r="N189" s="1">
        <f t="shared" si="21"/>
        <v>3.506621599999999E-2</v>
      </c>
      <c r="O189" s="1">
        <f t="shared" si="21"/>
        <v>3.2886271999999987E-2</v>
      </c>
      <c r="P189" s="1">
        <f t="shared" si="21"/>
        <v>3.2239999999999991E-2</v>
      </c>
      <c r="Q189" s="1">
        <f t="shared" si="21"/>
        <v>3.6829999999999988E-2</v>
      </c>
    </row>
    <row r="190" spans="1:18">
      <c r="A190" s="7" t="s">
        <v>22</v>
      </c>
      <c r="B190" s="1">
        <f t="shared" ref="B190:Q190" si="22">((1+B189)^B180-$B$7*$B$8*(1-B179)*(1-(1+B189)^B180)/(1-(1+B189)))*B186</f>
        <v>2.0506000000000002</v>
      </c>
      <c r="C190" s="1">
        <f t="shared" si="22"/>
        <v>2.0484800000000001</v>
      </c>
      <c r="D190" s="1">
        <f t="shared" si="22"/>
        <v>2.04636</v>
      </c>
      <c r="E190" s="1">
        <f t="shared" si="22"/>
        <v>2.0452190159999999</v>
      </c>
      <c r="F190" s="1">
        <f t="shared" si="22"/>
        <v>2.0444638720000001</v>
      </c>
      <c r="G190" s="1">
        <f t="shared" si="22"/>
        <v>2.0442400000000003</v>
      </c>
      <c r="H190" s="1">
        <f t="shared" si="22"/>
        <v>2.04583</v>
      </c>
      <c r="I190" s="1">
        <f t="shared" si="22"/>
        <v>2.0441339999999997</v>
      </c>
      <c r="J190" s="1">
        <f t="shared" si="22"/>
        <v>2.0506000000000002</v>
      </c>
      <c r="K190" s="1">
        <f t="shared" si="22"/>
        <v>2.0484800000000001</v>
      </c>
      <c r="L190" s="1">
        <f t="shared" si="22"/>
        <v>2.0441339999999997</v>
      </c>
      <c r="M190" s="1">
        <f t="shared" si="22"/>
        <v>2.04636</v>
      </c>
      <c r="N190" s="1">
        <f t="shared" si="22"/>
        <v>2.0452190159999999</v>
      </c>
      <c r="O190" s="1">
        <f t="shared" si="22"/>
        <v>2.0444638720000001</v>
      </c>
      <c r="P190" s="1">
        <f t="shared" si="22"/>
        <v>2.0442400000000003</v>
      </c>
      <c r="Q190" s="1">
        <f t="shared" si="22"/>
        <v>2.04583</v>
      </c>
    </row>
    <row r="191" spans="1:18">
      <c r="A191" s="7" t="s">
        <v>23</v>
      </c>
      <c r="B191" s="1">
        <f t="shared" ref="B191:Q191" si="23">($B$5*(1-(1+B189)^B180)/(1-(1+B189))-$B$5*$B$7*$B$8*(1-B179)*(B180*(1-(1+B189))-(1-(1+B189)^B180))/((1-(1+B189))^2))*B186</f>
        <v>0.04</v>
      </c>
      <c r="C191" s="1">
        <f t="shared" si="23"/>
        <v>0.04</v>
      </c>
      <c r="D191" s="1">
        <f t="shared" si="23"/>
        <v>0.04</v>
      </c>
      <c r="E191" s="1">
        <f t="shared" si="23"/>
        <v>0.04</v>
      </c>
      <c r="F191" s="1">
        <f t="shared" si="23"/>
        <v>0.04</v>
      </c>
      <c r="G191" s="1">
        <f t="shared" si="23"/>
        <v>0.04</v>
      </c>
      <c r="H191" s="1">
        <f t="shared" si="23"/>
        <v>0.04</v>
      </c>
      <c r="I191" s="1">
        <f t="shared" si="23"/>
        <v>0.04</v>
      </c>
      <c r="J191" s="1">
        <f t="shared" si="23"/>
        <v>0.04</v>
      </c>
      <c r="K191" s="1">
        <f t="shared" si="23"/>
        <v>0.04</v>
      </c>
      <c r="L191" s="1">
        <f t="shared" si="23"/>
        <v>0.04</v>
      </c>
      <c r="M191" s="1">
        <f t="shared" si="23"/>
        <v>0.04</v>
      </c>
      <c r="N191" s="1">
        <f t="shared" si="23"/>
        <v>0.04</v>
      </c>
      <c r="O191" s="1">
        <f t="shared" si="23"/>
        <v>0.04</v>
      </c>
      <c r="P191" s="1">
        <f t="shared" si="23"/>
        <v>0.04</v>
      </c>
      <c r="Q191" s="1">
        <f t="shared" si="23"/>
        <v>0.04</v>
      </c>
    </row>
    <row r="192" spans="1:18">
      <c r="A192" s="7" t="s">
        <v>116</v>
      </c>
      <c r="B192" s="1">
        <f t="shared" ref="B192:Q192" si="24">B190-B178*B191-B187</f>
        <v>1.0506000000000002</v>
      </c>
      <c r="C192" s="1">
        <f t="shared" si="24"/>
        <v>1.0484800000000001</v>
      </c>
      <c r="D192" s="1">
        <f t="shared" si="24"/>
        <v>1.04636</v>
      </c>
      <c r="E192" s="1">
        <f t="shared" si="24"/>
        <v>1.0452190159999999</v>
      </c>
      <c r="F192" s="1">
        <f t="shared" si="24"/>
        <v>1.0444638720000001</v>
      </c>
      <c r="G192" s="1">
        <f t="shared" si="24"/>
        <v>1.0442400000000003</v>
      </c>
      <c r="H192" s="1">
        <f t="shared" si="24"/>
        <v>1.04583</v>
      </c>
      <c r="I192" s="1">
        <f t="shared" si="24"/>
        <v>1.0441339999999997</v>
      </c>
      <c r="J192" s="1">
        <f t="shared" si="24"/>
        <v>1.0434000000000001</v>
      </c>
      <c r="K192" s="1">
        <f t="shared" si="24"/>
        <v>1.04128</v>
      </c>
      <c r="L192" s="1">
        <f t="shared" si="24"/>
        <v>1.0369339999999996</v>
      </c>
      <c r="M192" s="1">
        <f t="shared" si="24"/>
        <v>1.0351599999999999</v>
      </c>
      <c r="N192" s="1">
        <f t="shared" si="24"/>
        <v>1.0340190159999998</v>
      </c>
      <c r="O192" s="1">
        <f t="shared" si="24"/>
        <v>1.033263872</v>
      </c>
      <c r="P192" s="1">
        <f t="shared" si="24"/>
        <v>1.0330400000000002</v>
      </c>
      <c r="Q192" s="1">
        <f t="shared" si="24"/>
        <v>1.0346299999999999</v>
      </c>
    </row>
    <row r="193" spans="1:49">
      <c r="A193" s="7" t="s">
        <v>24</v>
      </c>
      <c r="B193">
        <f t="shared" ref="B193:Q193" si="25">B192/((1+$B$4)^B180)</f>
        <v>1.0300000000000002</v>
      </c>
      <c r="C193">
        <f t="shared" si="25"/>
        <v>1.027921568627451</v>
      </c>
      <c r="D193">
        <f t="shared" si="25"/>
        <v>1.0258431372549019</v>
      </c>
      <c r="E193">
        <f t="shared" si="25"/>
        <v>1.024724525490196</v>
      </c>
      <c r="F193">
        <f t="shared" si="25"/>
        <v>1.0239841882352942</v>
      </c>
      <c r="G193">
        <f t="shared" si="25"/>
        <v>1.0237647058823531</v>
      </c>
      <c r="H193">
        <f t="shared" si="25"/>
        <v>1.0253235294117646</v>
      </c>
      <c r="I193">
        <f t="shared" si="25"/>
        <v>1.0236607843137251</v>
      </c>
      <c r="J193">
        <f t="shared" si="25"/>
        <v>1.0229411764705882</v>
      </c>
      <c r="K193">
        <f t="shared" si="25"/>
        <v>1.0208627450980392</v>
      </c>
      <c r="L193">
        <f t="shared" si="25"/>
        <v>1.0166019607843133</v>
      </c>
      <c r="M193">
        <f t="shared" si="25"/>
        <v>1.014862745098039</v>
      </c>
      <c r="N193">
        <f t="shared" si="25"/>
        <v>1.013744133333333</v>
      </c>
      <c r="O193">
        <f t="shared" si="25"/>
        <v>1.0130037960784313</v>
      </c>
      <c r="P193">
        <f t="shared" si="25"/>
        <v>1.0127843137254904</v>
      </c>
      <c r="Q193">
        <f t="shared" si="25"/>
        <v>1.0143431372549019</v>
      </c>
    </row>
    <row r="194" spans="1:49">
      <c r="A194" s="7" t="s">
        <v>12</v>
      </c>
      <c r="B194">
        <f t="shared" ref="B194:Q194" si="26">B193^(1/B180)-1</f>
        <v>3.0000000000000249E-2</v>
      </c>
      <c r="C194">
        <f t="shared" si="26"/>
        <v>2.7921568627450988E-2</v>
      </c>
      <c r="D194">
        <f t="shared" si="26"/>
        <v>2.5843137254901949E-2</v>
      </c>
      <c r="E194">
        <f t="shared" si="26"/>
        <v>2.4724525490195992E-2</v>
      </c>
      <c r="F194">
        <f t="shared" si="26"/>
        <v>2.3984188235294246E-2</v>
      </c>
      <c r="G194">
        <f t="shared" si="26"/>
        <v>2.3764705882353132E-2</v>
      </c>
      <c r="H194">
        <f t="shared" si="26"/>
        <v>2.5323529411764634E-2</v>
      </c>
      <c r="I194">
        <f t="shared" si="26"/>
        <v>2.3660784313725092E-2</v>
      </c>
      <c r="J194">
        <f t="shared" si="26"/>
        <v>2.2941176470588243E-2</v>
      </c>
      <c r="K194">
        <f t="shared" si="26"/>
        <v>2.0862745098039204E-2</v>
      </c>
      <c r="L194">
        <f t="shared" si="26"/>
        <v>1.6601960784313308E-2</v>
      </c>
      <c r="M194">
        <f t="shared" si="26"/>
        <v>1.4862745098038976E-2</v>
      </c>
      <c r="N194">
        <f t="shared" si="26"/>
        <v>1.374413333333302E-2</v>
      </c>
      <c r="O194">
        <f t="shared" si="26"/>
        <v>1.3003796078431273E-2</v>
      </c>
      <c r="P194">
        <f t="shared" si="26"/>
        <v>1.2784313725490382E-2</v>
      </c>
      <c r="Q194">
        <f t="shared" si="26"/>
        <v>1.4343137254901883E-2</v>
      </c>
    </row>
    <row r="195" spans="1:49">
      <c r="A195" s="7" t="s">
        <v>5</v>
      </c>
      <c r="B195">
        <f t="shared" ref="B195:Q195" si="27">$B$3-B194</f>
        <v>-2.4980018054066022E-16</v>
      </c>
      <c r="C195">
        <f t="shared" si="27"/>
        <v>2.0784313725490111E-3</v>
      </c>
      <c r="D195">
        <f t="shared" si="27"/>
        <v>4.15686274509805E-3</v>
      </c>
      <c r="E195">
        <f t="shared" si="27"/>
        <v>5.2754745098040068E-3</v>
      </c>
      <c r="F195">
        <f t="shared" si="27"/>
        <v>6.015811764705753E-3</v>
      </c>
      <c r="G195">
        <f t="shared" si="27"/>
        <v>6.2352941176468668E-3</v>
      </c>
      <c r="H195">
        <f t="shared" si="27"/>
        <v>4.6764705882353652E-3</v>
      </c>
      <c r="I195">
        <f t="shared" si="27"/>
        <v>6.3392156862749072E-3</v>
      </c>
      <c r="J195">
        <f t="shared" si="27"/>
        <v>7.0588235294117563E-3</v>
      </c>
      <c r="K195">
        <f t="shared" si="27"/>
        <v>9.1372549019607952E-3</v>
      </c>
      <c r="L195">
        <f t="shared" si="27"/>
        <v>1.3398039215686691E-2</v>
      </c>
      <c r="M195">
        <f t="shared" si="27"/>
        <v>1.5137254901961023E-2</v>
      </c>
      <c r="N195">
        <f t="shared" si="27"/>
        <v>1.6255866666666979E-2</v>
      </c>
      <c r="O195">
        <f t="shared" si="27"/>
        <v>1.6996203921568726E-2</v>
      </c>
      <c r="P195">
        <f t="shared" si="27"/>
        <v>1.7215686274509617E-2</v>
      </c>
      <c r="Q195">
        <f t="shared" si="27"/>
        <v>1.5656862745098116E-2</v>
      </c>
    </row>
    <row r="196" spans="1:49" s="17" customFormat="1">
      <c r="A196" s="17" t="s">
        <v>6</v>
      </c>
      <c r="B196" s="16">
        <f t="shared" ref="B196:Q196" si="28">B195/$B$3</f>
        <v>-8.3266726846886741E-15</v>
      </c>
      <c r="C196" s="16">
        <f t="shared" si="28"/>
        <v>6.9281045751633713E-2</v>
      </c>
      <c r="D196" s="16">
        <f t="shared" si="28"/>
        <v>0.13856209150326834</v>
      </c>
      <c r="E196" s="16">
        <f t="shared" si="28"/>
        <v>0.17584915032680024</v>
      </c>
      <c r="F196" s="16">
        <f t="shared" si="28"/>
        <v>0.20052705882352512</v>
      </c>
      <c r="G196" s="16">
        <f t="shared" si="28"/>
        <v>0.20784313725489556</v>
      </c>
      <c r="H196" s="16">
        <f t="shared" si="28"/>
        <v>0.15588235294117886</v>
      </c>
      <c r="I196" s="16">
        <f t="shared" si="28"/>
        <v>0.21130718954249691</v>
      </c>
      <c r="J196" s="16">
        <f t="shared" si="28"/>
        <v>0.23529411764705854</v>
      </c>
      <c r="K196" s="16">
        <f t="shared" si="28"/>
        <v>0.30457516339869317</v>
      </c>
      <c r="L196" s="16">
        <f t="shared" si="28"/>
        <v>0.44660130718955637</v>
      </c>
      <c r="M196" s="16">
        <f t="shared" si="28"/>
        <v>0.50457516339870079</v>
      </c>
      <c r="N196" s="16">
        <f t="shared" si="28"/>
        <v>0.54186222222223268</v>
      </c>
      <c r="O196" s="16">
        <f t="shared" si="28"/>
        <v>0.56654013071895759</v>
      </c>
      <c r="P196" s="16">
        <f t="shared" si="28"/>
        <v>0.57385620915032065</v>
      </c>
      <c r="Q196" s="16">
        <f t="shared" si="28"/>
        <v>0.52189542483660389</v>
      </c>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row>
    <row r="197" spans="1:49" s="17" customFormat="1">
      <c r="A197" s="17" t="s">
        <v>13</v>
      </c>
      <c r="B197" s="18">
        <f>B184/B192*100</f>
        <v>99.999999999999972</v>
      </c>
      <c r="C197" s="18">
        <f t="shared" ref="C197:Q197" si="29">C184/C192*100</f>
        <v>100.2021974668091</v>
      </c>
      <c r="D197" s="18">
        <f t="shared" si="29"/>
        <v>100.40521426660041</v>
      </c>
      <c r="E197" s="18">
        <f t="shared" si="29"/>
        <v>100.51481880042643</v>
      </c>
      <c r="F197" s="18">
        <f t="shared" si="29"/>
        <v>100.58749068919445</v>
      </c>
      <c r="G197" s="18">
        <f t="shared" si="29"/>
        <v>100.6090553895656</v>
      </c>
      <c r="H197" s="18">
        <f t="shared" si="29"/>
        <v>100.45609707122571</v>
      </c>
      <c r="I197" s="18">
        <f t="shared" si="29"/>
        <v>100.6192691742631</v>
      </c>
      <c r="J197" s="18">
        <f t="shared" si="29"/>
        <v>100.69005175388153</v>
      </c>
      <c r="K197" s="18">
        <f t="shared" si="29"/>
        <v>100.89505224339274</v>
      </c>
      <c r="L197" s="18">
        <f t="shared" si="29"/>
        <v>101.31792380228639</v>
      </c>
      <c r="M197" s="18">
        <f t="shared" si="29"/>
        <v>101.49155686077516</v>
      </c>
      <c r="N197" s="18">
        <f t="shared" si="29"/>
        <v>101.60354729878587</v>
      </c>
      <c r="O197" s="18">
        <f t="shared" si="29"/>
        <v>101.67780258942412</v>
      </c>
      <c r="P197" s="18">
        <f t="shared" si="29"/>
        <v>101.69983737318979</v>
      </c>
      <c r="Q197" s="18">
        <f t="shared" si="29"/>
        <v>101.54354696848149</v>
      </c>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row>
    <row r="199" spans="1:49">
      <c r="A199" s="7" t="s">
        <v>144</v>
      </c>
    </row>
    <row r="200" spans="1:49">
      <c r="A200" t="s">
        <v>295</v>
      </c>
      <c r="B200" s="2" t="s">
        <v>73</v>
      </c>
      <c r="C200" s="2" t="s">
        <v>74</v>
      </c>
      <c r="D200" s="2" t="s">
        <v>75</v>
      </c>
      <c r="E200" s="2" t="s">
        <v>76</v>
      </c>
      <c r="F200" s="2" t="s">
        <v>77</v>
      </c>
      <c r="G200" s="2" t="s">
        <v>78</v>
      </c>
      <c r="H200" s="2" t="s">
        <v>79</v>
      </c>
      <c r="I200" s="2" t="s">
        <v>32</v>
      </c>
      <c r="J200" s="2" t="s">
        <v>73</v>
      </c>
      <c r="K200" s="2" t="s">
        <v>74</v>
      </c>
      <c r="L200" s="2" t="s">
        <v>32</v>
      </c>
      <c r="M200" s="2" t="s">
        <v>75</v>
      </c>
      <c r="N200" s="2" t="s">
        <v>76</v>
      </c>
      <c r="O200" s="2" t="s">
        <v>77</v>
      </c>
      <c r="P200" s="2" t="s">
        <v>78</v>
      </c>
      <c r="Q200" s="2" t="s">
        <v>79</v>
      </c>
    </row>
    <row r="201" spans="1:49">
      <c r="A201" s="7" t="s">
        <v>275</v>
      </c>
      <c r="B201" s="2" t="s">
        <v>73</v>
      </c>
      <c r="C201" s="2" t="s">
        <v>73</v>
      </c>
      <c r="D201" s="2" t="s">
        <v>73</v>
      </c>
      <c r="E201" s="2" t="s">
        <v>73</v>
      </c>
      <c r="F201" s="2" t="s">
        <v>73</v>
      </c>
      <c r="G201" s="2" t="s">
        <v>73</v>
      </c>
      <c r="H201" s="2" t="s">
        <v>73</v>
      </c>
      <c r="I201" s="2" t="s">
        <v>73</v>
      </c>
      <c r="J201" s="2" t="s">
        <v>74</v>
      </c>
      <c r="K201" s="2" t="s">
        <v>74</v>
      </c>
      <c r="L201" s="2" t="s">
        <v>74</v>
      </c>
      <c r="M201" s="2" t="s">
        <v>75</v>
      </c>
      <c r="N201" s="2" t="s">
        <v>75</v>
      </c>
      <c r="O201" s="2" t="s">
        <v>75</v>
      </c>
      <c r="P201" s="2" t="s">
        <v>75</v>
      </c>
      <c r="Q201" s="2" t="s">
        <v>75</v>
      </c>
      <c r="R201" s="2"/>
    </row>
    <row r="202" spans="1:49">
      <c r="A202" s="7" t="s">
        <v>19</v>
      </c>
      <c r="B202" s="40">
        <v>0</v>
      </c>
      <c r="C202" s="14">
        <f>INDEX(SystemParamValues,MATCH("BasicRate",ParamNames,0),MATCH($B$2,SystemNames,0))</f>
        <v>0.2</v>
      </c>
      <c r="D202" s="14">
        <f>INDEX(SystemParamValues,MATCH("HigherRate",ParamNames,0),MATCH($B$2,SystemNames,0))</f>
        <v>0.4</v>
      </c>
      <c r="E202" s="14">
        <f>INDEX(SystemParamValues,MATCH("MTROnCBTaper1Kid",ParamNames,0),MATCH($B$2,SystemNames,0))</f>
        <v>0.50763999999999998</v>
      </c>
      <c r="F202" s="14">
        <f>INDEX(SystemParamValues,MATCH("MTROnCBTaper2Kids",ParamNames,0),MATCH($B$2,SystemNames,0))</f>
        <v>0.57888000000000006</v>
      </c>
      <c r="G202" s="14">
        <f>INDEX(SystemParamValues,MATCH("MTROnPATaper",ParamNames,0),MATCH($B$2,SystemNames,0))</f>
        <v>0.6</v>
      </c>
      <c r="H202" s="14">
        <f>INDEX(SystemParamValues,MATCH("AdditionalRate",ParamNames,0),MATCH($B$2,SystemNames,0))</f>
        <v>0.45</v>
      </c>
      <c r="I202" s="14">
        <f>INDEX(SystemParamValues,MATCH("BasicRate",ParamNames,0),MATCH($B$2,SystemNames,0))+INDEX(SystemParamValues,MATCH("TaxCredTaperRate",ParamNames,0),MATCH($B$2,SystemNames,0))</f>
        <v>0.61</v>
      </c>
      <c r="J202" s="14">
        <v>0</v>
      </c>
      <c r="K202" s="14">
        <f>INDEX(SystemParamValues,MATCH("BasicRate",ParamNames,0),MATCH($B$2,SystemNames,0))</f>
        <v>0.2</v>
      </c>
      <c r="L202" s="14">
        <f>INDEX(SystemParamValues,MATCH("BasicRate",ParamNames,0),MATCH($B$2,SystemNames,0))+INDEX(SystemParamValues,MATCH("TaxCredTaperRate",ParamNames,0),MATCH($B$2,SystemNames,0))</f>
        <v>0.61</v>
      </c>
      <c r="M202" s="14">
        <f>INDEX(SystemParamValues,MATCH("HigherRate",ParamNames,0),MATCH($B$2,SystemNames,0))</f>
        <v>0.4</v>
      </c>
      <c r="N202" s="14">
        <f>INDEX(SystemParamValues,MATCH("MTROnCBTaper1Kid",ParamNames,0),MATCH($B$2,SystemNames,0))</f>
        <v>0.50763999999999998</v>
      </c>
      <c r="O202" s="14">
        <f>INDEX(SystemParamValues,MATCH("MTROnCBTaper2Kids",ParamNames,0),MATCH($B$2,SystemNames,0))</f>
        <v>0.57888000000000006</v>
      </c>
      <c r="P202" s="14">
        <f>INDEX(SystemParamValues,MATCH("MTROnPATaper",ParamNames,0),MATCH($B$2,SystemNames,0))</f>
        <v>0.6</v>
      </c>
      <c r="Q202" s="14">
        <f>INDEX(SystemParamValues,MATCH("AdditionalRate",ParamNames,0),MATCH($B$2,SystemNames,0))</f>
        <v>0.45</v>
      </c>
    </row>
    <row r="203" spans="1:49">
      <c r="A203" s="7" t="s">
        <v>20</v>
      </c>
      <c r="B203" s="14">
        <v>0</v>
      </c>
      <c r="C203" s="14">
        <v>0</v>
      </c>
      <c r="D203" s="14">
        <v>0</v>
      </c>
      <c r="E203" s="14">
        <v>0</v>
      </c>
      <c r="F203" s="14">
        <v>0</v>
      </c>
      <c r="G203" s="14">
        <v>0</v>
      </c>
      <c r="H203" s="14">
        <v>0</v>
      </c>
      <c r="I203" s="14">
        <v>0</v>
      </c>
      <c r="J203" s="14">
        <f>INDEX(SystemParamValues,MATCH("CGTBasicRate",ParamNames,0),MATCH($B$2,SystemNames,0))</f>
        <v>0.18</v>
      </c>
      <c r="K203" s="14">
        <f>INDEX(SystemParamValues,MATCH("CGTBasicRate",ParamNames,0),MATCH($B$2,SystemNames,0))</f>
        <v>0.18</v>
      </c>
      <c r="L203" s="14">
        <f>INDEX(SystemParamValues,MATCH("CGTBasicRate",ParamNames,0),MATCH($B$2,SystemNames,0))</f>
        <v>0.18</v>
      </c>
      <c r="M203" s="14">
        <f>INDEX(SystemParamValues,MATCH("CGTHigherRate",ParamNames,0),MATCH($B$2,SystemNames,0))</f>
        <v>0.28000000000000003</v>
      </c>
      <c r="N203" s="14">
        <f>INDEX(SystemParamValues,MATCH("CGTHigherRate",ParamNames,0),MATCH($B$2,SystemNames,0))</f>
        <v>0.28000000000000003</v>
      </c>
      <c r="O203" s="14">
        <f>INDEX(SystemParamValues,MATCH("CGTHigherRate",ParamNames,0),MATCH($B$2,SystemNames,0))</f>
        <v>0.28000000000000003</v>
      </c>
      <c r="P203" s="14">
        <f>INDEX(SystemParamValues,MATCH("CGTHigherRate",ParamNames,0),MATCH($B$2,SystemNames,0))</f>
        <v>0.28000000000000003</v>
      </c>
      <c r="Q203" s="14">
        <f>INDEX(SystemParamValues,MATCH("CGTHigherRate",ParamNames,0),MATCH($B$2,SystemNames,0))</f>
        <v>0.28000000000000003</v>
      </c>
    </row>
    <row r="204" spans="1:49">
      <c r="A204" s="7" t="s">
        <v>34</v>
      </c>
      <c r="B204" s="40">
        <v>0</v>
      </c>
      <c r="C204" s="14">
        <f>INDEX(SystemParamValues,MATCH("BasicRate",ParamNames,0),MATCH($B$2,SystemNames,0))</f>
        <v>0.2</v>
      </c>
      <c r="D204" s="14">
        <f>INDEX(SystemParamValues,MATCH("HigherRate",ParamNames,0),MATCH($B$2,SystemNames,0))</f>
        <v>0.4</v>
      </c>
      <c r="E204" s="14">
        <f>INDEX(SystemParamValues,MATCH("MTROnCBTaper1Kid",ParamNames,0),MATCH($B$2,SystemNames,0))</f>
        <v>0.50763999999999998</v>
      </c>
      <c r="F204" s="14">
        <f>INDEX(SystemParamValues,MATCH("MTROnCBTaper2Kids",ParamNames,0),MATCH($B$2,SystemNames,0))</f>
        <v>0.57888000000000006</v>
      </c>
      <c r="G204" s="14">
        <f>INDEX(SystemParamValues,MATCH("MTROnPATaper",ParamNames,0),MATCH($B$2,SystemNames,0))</f>
        <v>0.6</v>
      </c>
      <c r="H204" s="14">
        <f>INDEX(SystemParamValues,MATCH("AdditionalRate",ParamNames,0),MATCH($B$2,SystemNames,0))</f>
        <v>0.45</v>
      </c>
      <c r="I204" s="14">
        <f>INDEX(SystemParamValues,MATCH("BasicRate",ParamNames,0),MATCH($B$2,SystemNames,0))+INDEX(SystemParamValues,MATCH("TaxCredTaperRate",ParamNames,0),MATCH($B$2,SystemNames,0))</f>
        <v>0.61</v>
      </c>
      <c r="J204" s="14">
        <v>0</v>
      </c>
      <c r="K204" s="14">
        <f>INDEX(SystemParamValues,MATCH("BasicRate",ParamNames,0),MATCH($B$2,SystemNames,0))</f>
        <v>0.2</v>
      </c>
      <c r="L204" s="14">
        <f>INDEX(SystemParamValues,MATCH("BasicRate",ParamNames,0),MATCH($B$2,SystemNames,0))+INDEX(SystemParamValues,MATCH("TaxCredTaperRate",ParamNames,0),MATCH($B$2,SystemNames,0))</f>
        <v>0.61</v>
      </c>
      <c r="M204" s="14">
        <f>INDEX(SystemParamValues,MATCH("HigherRate",ParamNames,0),MATCH($B$2,SystemNames,0))</f>
        <v>0.4</v>
      </c>
      <c r="N204" s="14">
        <f>INDEX(SystemParamValues,MATCH("MTROnCBTaper1Kid",ParamNames,0),MATCH($B$2,SystemNames,0))</f>
        <v>0.50763999999999998</v>
      </c>
      <c r="O204" s="14">
        <f>INDEX(SystemParamValues,MATCH("MTROnCBTaper2Kids",ParamNames,0),MATCH($B$2,SystemNames,0))</f>
        <v>0.57888000000000006</v>
      </c>
      <c r="P204" s="14">
        <f>INDEX(SystemParamValues,MATCH("MTROnPATaper",ParamNames,0),MATCH($B$2,SystemNames,0))</f>
        <v>0.6</v>
      </c>
      <c r="Q204" s="14">
        <f>INDEX(SystemParamValues,MATCH("AdditionalRate",ParamNames,0),MATCH($B$2,SystemNames,0))</f>
        <v>0.45</v>
      </c>
    </row>
    <row r="205" spans="1:49">
      <c r="A205" s="7" t="s">
        <v>3</v>
      </c>
      <c r="B205" s="40">
        <v>10</v>
      </c>
      <c r="C205" s="40">
        <v>10</v>
      </c>
      <c r="D205" s="40">
        <v>10</v>
      </c>
      <c r="E205" s="40">
        <v>10</v>
      </c>
      <c r="F205" s="40">
        <v>10</v>
      </c>
      <c r="G205" s="40">
        <v>10</v>
      </c>
      <c r="H205" s="40">
        <v>10</v>
      </c>
      <c r="I205" s="40">
        <v>10</v>
      </c>
      <c r="J205" s="40">
        <v>10</v>
      </c>
      <c r="K205" s="40">
        <v>10</v>
      </c>
      <c r="L205" s="40">
        <v>10</v>
      </c>
      <c r="M205" s="40">
        <v>10</v>
      </c>
      <c r="N205" s="40">
        <v>10</v>
      </c>
      <c r="O205" s="40">
        <v>10</v>
      </c>
      <c r="P205" s="40">
        <v>10</v>
      </c>
      <c r="Q205" s="40">
        <v>10</v>
      </c>
    </row>
    <row r="206" spans="1:49">
      <c r="A206" s="7" t="s">
        <v>251</v>
      </c>
      <c r="B206" s="1">
        <f>1</f>
        <v>1</v>
      </c>
      <c r="C206" s="1">
        <f>1</f>
        <v>1</v>
      </c>
      <c r="D206" s="1">
        <f>1</f>
        <v>1</v>
      </c>
      <c r="E206" s="1">
        <f>1</f>
        <v>1</v>
      </c>
      <c r="F206" s="1">
        <f>1</f>
        <v>1</v>
      </c>
      <c r="G206" s="1">
        <f>1</f>
        <v>1</v>
      </c>
      <c r="H206" s="1">
        <f>1</f>
        <v>1</v>
      </c>
      <c r="I206" s="1">
        <f>1</f>
        <v>1</v>
      </c>
      <c r="J206" s="1">
        <f>1</f>
        <v>1</v>
      </c>
      <c r="K206" s="1">
        <f>1</f>
        <v>1</v>
      </c>
      <c r="L206" s="1">
        <f>1</f>
        <v>1</v>
      </c>
      <c r="M206" s="1">
        <f>1</f>
        <v>1</v>
      </c>
      <c r="N206" s="1">
        <f>1</f>
        <v>1</v>
      </c>
      <c r="O206" s="1">
        <f>1</f>
        <v>1</v>
      </c>
      <c r="P206" s="1">
        <f>1</f>
        <v>1</v>
      </c>
      <c r="Q206" s="1">
        <f>1</f>
        <v>1</v>
      </c>
    </row>
    <row r="207" spans="1:49">
      <c r="A207" s="7" t="s">
        <v>250</v>
      </c>
      <c r="B207" s="1">
        <f t="shared" ref="B207:Q207" si="30">(1+$B$3)*(1+$B$4)-1</f>
        <v>5.0599999999999978E-2</v>
      </c>
      <c r="C207" s="1">
        <f t="shared" si="30"/>
        <v>5.0599999999999978E-2</v>
      </c>
      <c r="D207" s="1">
        <f t="shared" si="30"/>
        <v>5.0599999999999978E-2</v>
      </c>
      <c r="E207" s="1">
        <f t="shared" si="30"/>
        <v>5.0599999999999978E-2</v>
      </c>
      <c r="F207" s="1">
        <f t="shared" si="30"/>
        <v>5.0599999999999978E-2</v>
      </c>
      <c r="G207" s="1">
        <f t="shared" si="30"/>
        <v>5.0599999999999978E-2</v>
      </c>
      <c r="H207" s="1">
        <f t="shared" si="30"/>
        <v>5.0599999999999978E-2</v>
      </c>
      <c r="I207" s="1">
        <f t="shared" si="30"/>
        <v>5.0599999999999978E-2</v>
      </c>
      <c r="J207" s="1">
        <f t="shared" si="30"/>
        <v>5.0599999999999978E-2</v>
      </c>
      <c r="K207" s="1">
        <f t="shared" si="30"/>
        <v>5.0599999999999978E-2</v>
      </c>
      <c r="L207" s="1">
        <f t="shared" si="30"/>
        <v>5.0599999999999978E-2</v>
      </c>
      <c r="M207" s="1">
        <f t="shared" si="30"/>
        <v>5.0599999999999978E-2</v>
      </c>
      <c r="N207" s="1">
        <f t="shared" si="30"/>
        <v>5.0599999999999978E-2</v>
      </c>
      <c r="O207" s="1">
        <f t="shared" si="30"/>
        <v>5.0599999999999978E-2</v>
      </c>
      <c r="P207" s="1">
        <f t="shared" si="30"/>
        <v>5.0599999999999978E-2</v>
      </c>
      <c r="Q207" s="1">
        <f t="shared" si="30"/>
        <v>5.0599999999999978E-2</v>
      </c>
    </row>
    <row r="208" spans="1:49">
      <c r="A208" s="7" t="s">
        <v>254</v>
      </c>
      <c r="B208" s="1">
        <f t="shared" ref="B208:Q208" si="31">B206*((1+B207)^B205)</f>
        <v>1.6382265673600411</v>
      </c>
      <c r="C208" s="1">
        <f t="shared" si="31"/>
        <v>1.6382265673600411</v>
      </c>
      <c r="D208" s="1">
        <f t="shared" si="31"/>
        <v>1.6382265673600411</v>
      </c>
      <c r="E208" s="1">
        <f t="shared" si="31"/>
        <v>1.6382265673600411</v>
      </c>
      <c r="F208" s="1">
        <f t="shared" si="31"/>
        <v>1.6382265673600411</v>
      </c>
      <c r="G208" s="1">
        <f t="shared" si="31"/>
        <v>1.6382265673600411</v>
      </c>
      <c r="H208" s="1">
        <f t="shared" si="31"/>
        <v>1.6382265673600411</v>
      </c>
      <c r="I208" s="1">
        <f t="shared" si="31"/>
        <v>1.6382265673600411</v>
      </c>
      <c r="J208" s="1">
        <f t="shared" si="31"/>
        <v>1.6382265673600411</v>
      </c>
      <c r="K208" s="1">
        <f t="shared" si="31"/>
        <v>1.6382265673600411</v>
      </c>
      <c r="L208" s="1">
        <f t="shared" si="31"/>
        <v>1.6382265673600411</v>
      </c>
      <c r="M208" s="1">
        <f t="shared" si="31"/>
        <v>1.6382265673600411</v>
      </c>
      <c r="N208" s="1">
        <f t="shared" si="31"/>
        <v>1.6382265673600411</v>
      </c>
      <c r="O208" s="1">
        <f t="shared" si="31"/>
        <v>1.6382265673600411</v>
      </c>
      <c r="P208" s="1">
        <f t="shared" si="31"/>
        <v>1.6382265673600411</v>
      </c>
      <c r="Q208" s="1">
        <f t="shared" si="31"/>
        <v>1.6382265673600411</v>
      </c>
    </row>
    <row r="209" spans="1:49">
      <c r="A209" s="7" t="s">
        <v>258</v>
      </c>
      <c r="B209" s="1">
        <f t="shared" ref="B209:Q209" si="32">B208</f>
        <v>1.6382265673600411</v>
      </c>
      <c r="C209" s="1">
        <f t="shared" si="32"/>
        <v>1.6382265673600411</v>
      </c>
      <c r="D209" s="1">
        <f t="shared" si="32"/>
        <v>1.6382265673600411</v>
      </c>
      <c r="E209" s="1">
        <f t="shared" si="32"/>
        <v>1.6382265673600411</v>
      </c>
      <c r="F209" s="1">
        <f t="shared" si="32"/>
        <v>1.6382265673600411</v>
      </c>
      <c r="G209" s="1">
        <f t="shared" si="32"/>
        <v>1.6382265673600411</v>
      </c>
      <c r="H209" s="1">
        <f t="shared" si="32"/>
        <v>1.6382265673600411</v>
      </c>
      <c r="I209" s="1">
        <f t="shared" si="32"/>
        <v>1.6382265673600411</v>
      </c>
      <c r="J209" s="1">
        <f t="shared" si="32"/>
        <v>1.6382265673600411</v>
      </c>
      <c r="K209" s="1">
        <f t="shared" si="32"/>
        <v>1.6382265673600411</v>
      </c>
      <c r="L209" s="1">
        <f t="shared" si="32"/>
        <v>1.6382265673600411</v>
      </c>
      <c r="M209" s="1">
        <f t="shared" si="32"/>
        <v>1.6382265673600411</v>
      </c>
      <c r="N209" s="1">
        <f t="shared" si="32"/>
        <v>1.6382265673600411</v>
      </c>
      <c r="O209" s="1">
        <f t="shared" si="32"/>
        <v>1.6382265673600411</v>
      </c>
      <c r="P209" s="1">
        <f t="shared" si="32"/>
        <v>1.6382265673600411</v>
      </c>
      <c r="Q209" s="1">
        <f t="shared" si="32"/>
        <v>1.6382265673600411</v>
      </c>
    </row>
    <row r="210" spans="1:49">
      <c r="A210" s="7" t="s">
        <v>253</v>
      </c>
      <c r="B210" s="1">
        <f>1</f>
        <v>1</v>
      </c>
      <c r="C210" s="1">
        <f>1</f>
        <v>1</v>
      </c>
      <c r="D210" s="1">
        <f>1</f>
        <v>1</v>
      </c>
      <c r="E210" s="1">
        <f>1</f>
        <v>1</v>
      </c>
      <c r="F210" s="1">
        <f>1</f>
        <v>1</v>
      </c>
      <c r="G210" s="1">
        <f>1</f>
        <v>1</v>
      </c>
      <c r="H210" s="1">
        <f>1</f>
        <v>1</v>
      </c>
      <c r="I210" s="1">
        <f>1</f>
        <v>1</v>
      </c>
      <c r="J210" s="1">
        <f>1</f>
        <v>1</v>
      </c>
      <c r="K210" s="1">
        <f>1</f>
        <v>1</v>
      </c>
      <c r="L210" s="1">
        <f>1</f>
        <v>1</v>
      </c>
      <c r="M210" s="1">
        <f>1</f>
        <v>1</v>
      </c>
      <c r="N210" s="1">
        <f>1</f>
        <v>1</v>
      </c>
      <c r="O210" s="1">
        <f>1</f>
        <v>1</v>
      </c>
      <c r="P210" s="1">
        <f>1</f>
        <v>1</v>
      </c>
      <c r="Q210" s="1">
        <f>1</f>
        <v>1</v>
      </c>
    </row>
    <row r="211" spans="1:49">
      <c r="A211" s="7" t="s">
        <v>36</v>
      </c>
      <c r="B211" s="1">
        <f t="shared" ref="B211:Q211" si="33">B210/(1-$B$8)</f>
        <v>2</v>
      </c>
      <c r="C211" s="1">
        <f t="shared" si="33"/>
        <v>2</v>
      </c>
      <c r="D211" s="1">
        <f t="shared" si="33"/>
        <v>2</v>
      </c>
      <c r="E211" s="1">
        <f t="shared" si="33"/>
        <v>2</v>
      </c>
      <c r="F211" s="1">
        <f t="shared" si="33"/>
        <v>2</v>
      </c>
      <c r="G211" s="1">
        <f t="shared" si="33"/>
        <v>2</v>
      </c>
      <c r="H211" s="1">
        <f t="shared" si="33"/>
        <v>2</v>
      </c>
      <c r="I211" s="1">
        <f t="shared" si="33"/>
        <v>2</v>
      </c>
      <c r="J211" s="1">
        <f t="shared" si="33"/>
        <v>2</v>
      </c>
      <c r="K211" s="1">
        <f t="shared" si="33"/>
        <v>2</v>
      </c>
      <c r="L211" s="1">
        <f t="shared" si="33"/>
        <v>2</v>
      </c>
      <c r="M211" s="1">
        <f t="shared" si="33"/>
        <v>2</v>
      </c>
      <c r="N211" s="1">
        <f t="shared" si="33"/>
        <v>2</v>
      </c>
      <c r="O211" s="1">
        <f t="shared" si="33"/>
        <v>2</v>
      </c>
      <c r="P211" s="1">
        <f t="shared" si="33"/>
        <v>2</v>
      </c>
      <c r="Q211" s="1">
        <f t="shared" si="33"/>
        <v>2</v>
      </c>
    </row>
    <row r="212" spans="1:49">
      <c r="A212" s="7" t="s">
        <v>37</v>
      </c>
      <c r="B212" s="1">
        <f t="shared" ref="B212:Q212" si="34">B211-B210</f>
        <v>1</v>
      </c>
      <c r="C212" s="1">
        <f t="shared" si="34"/>
        <v>1</v>
      </c>
      <c r="D212" s="1">
        <f t="shared" si="34"/>
        <v>1</v>
      </c>
      <c r="E212" s="1">
        <f t="shared" si="34"/>
        <v>1</v>
      </c>
      <c r="F212" s="1">
        <f t="shared" si="34"/>
        <v>1</v>
      </c>
      <c r="G212" s="1">
        <f t="shared" si="34"/>
        <v>1</v>
      </c>
      <c r="H212" s="1">
        <f t="shared" si="34"/>
        <v>1</v>
      </c>
      <c r="I212" s="1">
        <f t="shared" si="34"/>
        <v>1</v>
      </c>
      <c r="J212" s="1">
        <f t="shared" si="34"/>
        <v>1</v>
      </c>
      <c r="K212" s="1">
        <f t="shared" si="34"/>
        <v>1</v>
      </c>
      <c r="L212" s="1">
        <f t="shared" si="34"/>
        <v>1</v>
      </c>
      <c r="M212" s="1">
        <f t="shared" si="34"/>
        <v>1</v>
      </c>
      <c r="N212" s="1">
        <f t="shared" si="34"/>
        <v>1</v>
      </c>
      <c r="O212" s="1">
        <f t="shared" si="34"/>
        <v>1</v>
      </c>
      <c r="P212" s="1">
        <f t="shared" si="34"/>
        <v>1</v>
      </c>
      <c r="Q212" s="1">
        <f t="shared" si="34"/>
        <v>1</v>
      </c>
    </row>
    <row r="213" spans="1:49">
      <c r="A213" s="7" t="s">
        <v>117</v>
      </c>
      <c r="B213" s="1" t="b">
        <f>B202*$B$6&gt;=B204*$B$7*$B$8</f>
        <v>1</v>
      </c>
      <c r="C213" s="1" t="b">
        <f t="shared" ref="C213:Q213" si="35">C202*$B$6&gt;=C204*$B$7*$B$8</f>
        <v>1</v>
      </c>
      <c r="D213" s="1" t="b">
        <f t="shared" si="35"/>
        <v>1</v>
      </c>
      <c r="E213" s="1" t="b">
        <f t="shared" si="35"/>
        <v>1</v>
      </c>
      <c r="F213" s="1" t="b">
        <f t="shared" si="35"/>
        <v>1</v>
      </c>
      <c r="G213" s="1" t="b">
        <f t="shared" si="35"/>
        <v>1</v>
      </c>
      <c r="H213" s="1" t="b">
        <f t="shared" si="35"/>
        <v>1</v>
      </c>
      <c r="I213" s="1" t="b">
        <f t="shared" si="35"/>
        <v>1</v>
      </c>
      <c r="J213" s="1" t="b">
        <f t="shared" si="35"/>
        <v>1</v>
      </c>
      <c r="K213" s="1" t="b">
        <f t="shared" si="35"/>
        <v>1</v>
      </c>
      <c r="L213" s="1" t="b">
        <f t="shared" si="35"/>
        <v>1</v>
      </c>
      <c r="M213" s="1" t="b">
        <f t="shared" si="35"/>
        <v>1</v>
      </c>
      <c r="N213" s="1" t="b">
        <f t="shared" si="35"/>
        <v>1</v>
      </c>
      <c r="O213" s="1" t="b">
        <f t="shared" si="35"/>
        <v>1</v>
      </c>
      <c r="P213" s="1" t="b">
        <f t="shared" si="35"/>
        <v>1</v>
      </c>
      <c r="Q213" s="1" t="b">
        <f t="shared" si="35"/>
        <v>1</v>
      </c>
      <c r="R213" t="s">
        <v>313</v>
      </c>
    </row>
    <row r="214" spans="1:49">
      <c r="A214" s="7" t="s">
        <v>118</v>
      </c>
      <c r="B214" s="1">
        <f t="shared" ref="B214:Q214" si="36">$B$5+(1-B202)*$B$6</f>
        <v>5.0599999999999978E-2</v>
      </c>
      <c r="C214" s="1">
        <f t="shared" si="36"/>
        <v>4.4479999999999985E-2</v>
      </c>
      <c r="D214" s="1">
        <f t="shared" si="36"/>
        <v>3.8359999999999991E-2</v>
      </c>
      <c r="E214" s="1">
        <f t="shared" si="36"/>
        <v>3.506621599999999E-2</v>
      </c>
      <c r="F214" s="1">
        <f t="shared" si="36"/>
        <v>3.2886271999999987E-2</v>
      </c>
      <c r="G214" s="1">
        <f t="shared" si="36"/>
        <v>3.2239999999999991E-2</v>
      </c>
      <c r="H214" s="1">
        <f t="shared" si="36"/>
        <v>3.6829999999999988E-2</v>
      </c>
      <c r="I214" s="1">
        <f t="shared" si="36"/>
        <v>3.193399999999999E-2</v>
      </c>
      <c r="J214" s="1">
        <f t="shared" si="36"/>
        <v>5.0599999999999978E-2</v>
      </c>
      <c r="K214" s="1">
        <f t="shared" si="36"/>
        <v>4.4479999999999985E-2</v>
      </c>
      <c r="L214" s="1">
        <f t="shared" si="36"/>
        <v>3.193399999999999E-2</v>
      </c>
      <c r="M214" s="1">
        <f t="shared" si="36"/>
        <v>3.8359999999999991E-2</v>
      </c>
      <c r="N214" s="1">
        <f t="shared" si="36"/>
        <v>3.506621599999999E-2</v>
      </c>
      <c r="O214" s="1">
        <f t="shared" si="36"/>
        <v>3.2886271999999987E-2</v>
      </c>
      <c r="P214" s="1">
        <f t="shared" si="36"/>
        <v>3.2239999999999991E-2</v>
      </c>
      <c r="Q214" s="1">
        <f t="shared" si="36"/>
        <v>3.6829999999999988E-2</v>
      </c>
    </row>
    <row r="215" spans="1:49">
      <c r="A215" s="7" t="s">
        <v>22</v>
      </c>
      <c r="B215" s="1">
        <f t="shared" ref="B215:Q215" si="37">((1+B214)^B205-$B$7*$B$8*(1-B204)*(1-(1+B214)^B205)/(1-(1+B214)))*B211</f>
        <v>2.6382265673600411</v>
      </c>
      <c r="C215" s="1">
        <f t="shared" si="37"/>
        <v>2.5942930916507532</v>
      </c>
      <c r="D215" s="1">
        <f t="shared" si="37"/>
        <v>2.5523884849433509</v>
      </c>
      <c r="E215" s="1">
        <f t="shared" si="37"/>
        <v>2.5306444200865639</v>
      </c>
      <c r="F215" s="1">
        <f t="shared" si="37"/>
        <v>2.5165561456816947</v>
      </c>
      <c r="G215" s="1">
        <f t="shared" si="37"/>
        <v>2.5124251554384283</v>
      </c>
      <c r="H215" s="1">
        <f t="shared" si="37"/>
        <v>2.5422190038060291</v>
      </c>
      <c r="I215" s="1">
        <f t="shared" si="37"/>
        <v>2.5104764231007124</v>
      </c>
      <c r="J215" s="1">
        <f t="shared" si="37"/>
        <v>2.6382265673600411</v>
      </c>
      <c r="K215" s="1">
        <f t="shared" si="37"/>
        <v>2.5942930916507532</v>
      </c>
      <c r="L215" s="1">
        <f t="shared" si="37"/>
        <v>2.5104764231007124</v>
      </c>
      <c r="M215" s="1">
        <f t="shared" si="37"/>
        <v>2.5523884849433509</v>
      </c>
      <c r="N215" s="1">
        <f t="shared" si="37"/>
        <v>2.5306444200865639</v>
      </c>
      <c r="O215" s="1">
        <f t="shared" si="37"/>
        <v>2.5165561456816947</v>
      </c>
      <c r="P215" s="1">
        <f t="shared" si="37"/>
        <v>2.5124251554384283</v>
      </c>
      <c r="Q215" s="1">
        <f t="shared" si="37"/>
        <v>2.5422190038060291</v>
      </c>
    </row>
    <row r="216" spans="1:49">
      <c r="A216" s="7" t="s">
        <v>23</v>
      </c>
      <c r="B216" s="1">
        <f t="shared" ref="B216:Q216" si="38">($B$5*(1-(1+B214)^B205)/(1-(1+B214))-$B$5*$B$7*$B$8*(1-B204)*(B205*(1-(1+B214))-(1-(1+B214)^B205))/((1-(1+B214))^2))*B211</f>
        <v>0.45226346535970019</v>
      </c>
      <c r="C216" s="1">
        <f t="shared" si="38"/>
        <v>0.44923250523864727</v>
      </c>
      <c r="D216" s="1">
        <f t="shared" si="38"/>
        <v>0.44629222364095505</v>
      </c>
      <c r="E216" s="1">
        <f t="shared" si="38"/>
        <v>0.4447463507819408</v>
      </c>
      <c r="F216" s="1">
        <f t="shared" si="38"/>
        <v>0.44373704972195915</v>
      </c>
      <c r="G216" s="1">
        <f t="shared" si="38"/>
        <v>0.44343992272855293</v>
      </c>
      <c r="H216" s="1">
        <f t="shared" si="38"/>
        <v>0.44557100396743465</v>
      </c>
      <c r="I216" s="1">
        <f t="shared" si="38"/>
        <v>0.44329956980066032</v>
      </c>
      <c r="J216" s="1">
        <f t="shared" si="38"/>
        <v>0.45226346535970019</v>
      </c>
      <c r="K216" s="1">
        <f t="shared" si="38"/>
        <v>0.44923250523864727</v>
      </c>
      <c r="L216" s="1">
        <f t="shared" si="38"/>
        <v>0.44329956980066032</v>
      </c>
      <c r="M216" s="1">
        <f t="shared" si="38"/>
        <v>0.44629222364095505</v>
      </c>
      <c r="N216" s="1">
        <f t="shared" si="38"/>
        <v>0.4447463507819408</v>
      </c>
      <c r="O216" s="1">
        <f t="shared" si="38"/>
        <v>0.44373704972195915</v>
      </c>
      <c r="P216" s="1">
        <f t="shared" si="38"/>
        <v>0.44343992272855293</v>
      </c>
      <c r="Q216" s="1">
        <f t="shared" si="38"/>
        <v>0.44557100396743465</v>
      </c>
    </row>
    <row r="217" spans="1:49">
      <c r="A217" s="7" t="s">
        <v>116</v>
      </c>
      <c r="B217" s="1">
        <f t="shared" ref="B217:Q217" si="39">B215-B203*B216-B212</f>
        <v>1.6382265673600411</v>
      </c>
      <c r="C217" s="1">
        <f t="shared" si="39"/>
        <v>1.5942930916507532</v>
      </c>
      <c r="D217" s="1">
        <f t="shared" si="39"/>
        <v>1.5523884849433509</v>
      </c>
      <c r="E217" s="1">
        <f t="shared" si="39"/>
        <v>1.5306444200865639</v>
      </c>
      <c r="F217" s="1">
        <f t="shared" si="39"/>
        <v>1.5165561456816947</v>
      </c>
      <c r="G217" s="1">
        <f t="shared" si="39"/>
        <v>1.5124251554384283</v>
      </c>
      <c r="H217" s="1">
        <f t="shared" si="39"/>
        <v>1.5422190038060291</v>
      </c>
      <c r="I217" s="1">
        <f t="shared" si="39"/>
        <v>1.5104764231007124</v>
      </c>
      <c r="J217" s="1">
        <f t="shared" si="39"/>
        <v>1.5568191435952952</v>
      </c>
      <c r="K217" s="1">
        <f t="shared" si="39"/>
        <v>1.5134312407077966</v>
      </c>
      <c r="L217" s="1">
        <f t="shared" si="39"/>
        <v>1.4306825005365935</v>
      </c>
      <c r="M217" s="1">
        <f t="shared" si="39"/>
        <v>1.4274266623238834</v>
      </c>
      <c r="N217" s="1">
        <f t="shared" si="39"/>
        <v>1.4061154418676205</v>
      </c>
      <c r="O217" s="1">
        <f t="shared" si="39"/>
        <v>1.3923097717595461</v>
      </c>
      <c r="P217" s="1">
        <f t="shared" si="39"/>
        <v>1.3882619770744333</v>
      </c>
      <c r="Q217" s="1">
        <f t="shared" si="39"/>
        <v>1.4174591226951474</v>
      </c>
    </row>
    <row r="218" spans="1:49">
      <c r="A218" s="7" t="s">
        <v>24</v>
      </c>
      <c r="B218">
        <f t="shared" ref="B218:Q218" si="40">B217/((1+$B$4)^B205)</f>
        <v>1.3439163793441213</v>
      </c>
      <c r="C218">
        <f t="shared" si="40"/>
        <v>1.3078756272384005</v>
      </c>
      <c r="D218">
        <f t="shared" si="40"/>
        <v>1.273499254369046</v>
      </c>
      <c r="E218">
        <f t="shared" si="40"/>
        <v>1.2556615477314057</v>
      </c>
      <c r="F218">
        <f t="shared" si="40"/>
        <v>1.2441042557751967</v>
      </c>
      <c r="G218">
        <f t="shared" si="40"/>
        <v>1.2407154049523321</v>
      </c>
      <c r="H218">
        <f t="shared" si="40"/>
        <v>1.2651567378074315</v>
      </c>
      <c r="I218">
        <f t="shared" si="40"/>
        <v>1.2391167656921751</v>
      </c>
      <c r="J218">
        <f t="shared" si="40"/>
        <v>1.2771339376614956</v>
      </c>
      <c r="K218">
        <f t="shared" si="40"/>
        <v>1.2415407452925877</v>
      </c>
      <c r="L218">
        <f t="shared" si="40"/>
        <v>1.1736579569763304</v>
      </c>
      <c r="M218">
        <f t="shared" si="40"/>
        <v>1.1709870356338652</v>
      </c>
      <c r="N218">
        <f t="shared" si="40"/>
        <v>1.1535044121643052</v>
      </c>
      <c r="O218">
        <f t="shared" si="40"/>
        <v>1.1421789541625091</v>
      </c>
      <c r="P218">
        <f t="shared" si="40"/>
        <v>1.1388583526743332</v>
      </c>
      <c r="Q218">
        <f t="shared" si="40"/>
        <v>1.1628101814454934</v>
      </c>
    </row>
    <row r="219" spans="1:49">
      <c r="A219" s="7" t="s">
        <v>12</v>
      </c>
      <c r="B219">
        <f t="shared" ref="B219:Q219" si="41">B218^(1/B205)-1</f>
        <v>3.0000000000000027E-2</v>
      </c>
      <c r="C219">
        <f t="shared" si="41"/>
        <v>2.7203864618127849E-2</v>
      </c>
      <c r="D219">
        <f t="shared" si="41"/>
        <v>2.4471472474628442E-2</v>
      </c>
      <c r="E219">
        <f t="shared" si="41"/>
        <v>2.3027385429114977E-2</v>
      </c>
      <c r="F219">
        <f t="shared" si="41"/>
        <v>2.2081853201779467E-2</v>
      </c>
      <c r="G219">
        <f t="shared" si="41"/>
        <v>2.1803103577468397E-2</v>
      </c>
      <c r="H219">
        <f t="shared" si="41"/>
        <v>2.3798368831510874E-2</v>
      </c>
      <c r="I219">
        <f t="shared" si="41"/>
        <v>2.1671369704233001E-2</v>
      </c>
      <c r="J219">
        <f t="shared" si="41"/>
        <v>2.4763491142741678E-2</v>
      </c>
      <c r="K219">
        <f t="shared" si="41"/>
        <v>2.1871054936425827E-2</v>
      </c>
      <c r="L219">
        <f t="shared" si="41"/>
        <v>1.6141420683003282E-2</v>
      </c>
      <c r="M219">
        <f t="shared" si="41"/>
        <v>1.5909937806759533E-2</v>
      </c>
      <c r="N219">
        <f t="shared" si="41"/>
        <v>1.4382915278169373E-2</v>
      </c>
      <c r="O219">
        <f t="shared" si="41"/>
        <v>1.3382535293894104E-2</v>
      </c>
      <c r="P219">
        <f t="shared" si="41"/>
        <v>1.3087533357213355E-2</v>
      </c>
      <c r="Q219">
        <f t="shared" si="41"/>
        <v>1.5198301719726803E-2</v>
      </c>
    </row>
    <row r="220" spans="1:49">
      <c r="A220" s="7" t="s">
        <v>5</v>
      </c>
      <c r="B220">
        <f t="shared" ref="B220:Q220" si="42">$B$3-B219</f>
        <v>-2.7755575615628914E-17</v>
      </c>
      <c r="C220">
        <f t="shared" si="42"/>
        <v>2.7961353818721502E-3</v>
      </c>
      <c r="D220">
        <f t="shared" si="42"/>
        <v>5.5285275253715571E-3</v>
      </c>
      <c r="E220">
        <f t="shared" si="42"/>
        <v>6.9726145708850218E-3</v>
      </c>
      <c r="F220">
        <f t="shared" si="42"/>
        <v>7.9181467982205322E-3</v>
      </c>
      <c r="G220">
        <f t="shared" si="42"/>
        <v>8.1968964225316021E-3</v>
      </c>
      <c r="H220">
        <f t="shared" si="42"/>
        <v>6.2016311684891245E-3</v>
      </c>
      <c r="I220">
        <f t="shared" si="42"/>
        <v>8.3286302957669978E-3</v>
      </c>
      <c r="J220">
        <f t="shared" si="42"/>
        <v>5.2365088572583207E-3</v>
      </c>
      <c r="K220">
        <f t="shared" si="42"/>
        <v>8.1289450635741722E-3</v>
      </c>
      <c r="L220">
        <f t="shared" si="42"/>
        <v>1.3858579316996716E-2</v>
      </c>
      <c r="M220">
        <f t="shared" si="42"/>
        <v>1.4090062193240466E-2</v>
      </c>
      <c r="N220">
        <f t="shared" si="42"/>
        <v>1.5617084721830626E-2</v>
      </c>
      <c r="O220">
        <f t="shared" si="42"/>
        <v>1.6617464706105894E-2</v>
      </c>
      <c r="P220">
        <f t="shared" si="42"/>
        <v>1.6912466642786644E-2</v>
      </c>
      <c r="Q220">
        <f t="shared" si="42"/>
        <v>1.4801698280273196E-2</v>
      </c>
    </row>
    <row r="221" spans="1:49" s="17" customFormat="1">
      <c r="A221" s="17" t="s">
        <v>6</v>
      </c>
      <c r="B221" s="16">
        <f t="shared" ref="B221:Q221" si="43">B220/$B$3</f>
        <v>-9.2518585385429718E-16</v>
      </c>
      <c r="C221" s="16">
        <f t="shared" si="43"/>
        <v>9.3204512729071681E-2</v>
      </c>
      <c r="D221" s="16">
        <f t="shared" si="43"/>
        <v>0.18428425084571859</v>
      </c>
      <c r="E221" s="16">
        <f t="shared" si="43"/>
        <v>0.23242048569616741</v>
      </c>
      <c r="F221" s="16">
        <f t="shared" si="43"/>
        <v>0.26393822660735111</v>
      </c>
      <c r="G221" s="16">
        <f t="shared" si="43"/>
        <v>0.27322988075105342</v>
      </c>
      <c r="H221" s="16">
        <f t="shared" si="43"/>
        <v>0.2067210389496375</v>
      </c>
      <c r="I221" s="16">
        <f t="shared" si="43"/>
        <v>0.27762100985889993</v>
      </c>
      <c r="J221" s="16">
        <f t="shared" si="43"/>
        <v>0.17455029524194404</v>
      </c>
      <c r="K221" s="16">
        <f t="shared" si="43"/>
        <v>0.27096483545247241</v>
      </c>
      <c r="L221" s="16">
        <f t="shared" si="43"/>
        <v>0.46195264389989055</v>
      </c>
      <c r="M221" s="16">
        <f t="shared" si="43"/>
        <v>0.46966873977468221</v>
      </c>
      <c r="N221" s="16">
        <f t="shared" si="43"/>
        <v>0.52056949072768754</v>
      </c>
      <c r="O221" s="16">
        <f t="shared" si="43"/>
        <v>0.55391549020352981</v>
      </c>
      <c r="P221" s="16">
        <f t="shared" si="43"/>
        <v>0.56374888809288815</v>
      </c>
      <c r="Q221" s="16">
        <f t="shared" si="43"/>
        <v>0.49338994267577319</v>
      </c>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row>
    <row r="222" spans="1:49" s="17" customFormat="1">
      <c r="A222" s="17" t="s">
        <v>13</v>
      </c>
      <c r="B222" s="18">
        <f>B209/B217*100</f>
        <v>100</v>
      </c>
      <c r="C222" s="18">
        <f t="shared" ref="C222:Q222" si="44">C209/C217*100</f>
        <v>102.75567120872353</v>
      </c>
      <c r="D222" s="18">
        <f t="shared" si="44"/>
        <v>105.52942019663479</v>
      </c>
      <c r="E222" s="18">
        <f t="shared" si="44"/>
        <v>107.02855254046482</v>
      </c>
      <c r="F222" s="18">
        <f t="shared" si="44"/>
        <v>108.02281023520268</v>
      </c>
      <c r="G222" s="18">
        <f t="shared" si="44"/>
        <v>108.31786032315398</v>
      </c>
      <c r="H222" s="18">
        <f t="shared" si="44"/>
        <v>106.22528728520891</v>
      </c>
      <c r="I222" s="18">
        <f t="shared" si="44"/>
        <v>108.45760597819083</v>
      </c>
      <c r="J222" s="18">
        <f t="shared" si="44"/>
        <v>105.22908676320262</v>
      </c>
      <c r="K222" s="18">
        <f t="shared" si="44"/>
        <v>108.24585374581541</v>
      </c>
      <c r="L222" s="18">
        <f t="shared" si="44"/>
        <v>114.50664747388788</v>
      </c>
      <c r="M222" s="18">
        <f t="shared" si="44"/>
        <v>114.76782734974074</v>
      </c>
      <c r="N222" s="18">
        <f t="shared" si="44"/>
        <v>116.50725954507175</v>
      </c>
      <c r="O222" s="18">
        <f t="shared" si="44"/>
        <v>117.66250590123455</v>
      </c>
      <c r="P222" s="18">
        <f t="shared" si="44"/>
        <v>118.00557779536489</v>
      </c>
      <c r="Q222" s="18">
        <f t="shared" si="44"/>
        <v>115.57487204605434</v>
      </c>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row>
    <row r="224" spans="1:49">
      <c r="A224" s="7" t="s">
        <v>145</v>
      </c>
    </row>
    <row r="225" spans="1:18">
      <c r="A225" t="s">
        <v>295</v>
      </c>
      <c r="B225" s="2" t="s">
        <v>73</v>
      </c>
      <c r="C225" s="2" t="s">
        <v>74</v>
      </c>
      <c r="D225" s="2" t="s">
        <v>75</v>
      </c>
      <c r="E225" s="2" t="s">
        <v>76</v>
      </c>
      <c r="F225" s="2" t="s">
        <v>77</v>
      </c>
      <c r="G225" s="2" t="s">
        <v>78</v>
      </c>
      <c r="H225" s="2" t="s">
        <v>79</v>
      </c>
      <c r="I225" s="2" t="s">
        <v>32</v>
      </c>
      <c r="J225" s="2" t="s">
        <v>73</v>
      </c>
      <c r="K225" s="2" t="s">
        <v>74</v>
      </c>
      <c r="L225" s="2" t="s">
        <v>32</v>
      </c>
      <c r="M225" s="2" t="s">
        <v>75</v>
      </c>
      <c r="N225" s="2" t="s">
        <v>76</v>
      </c>
      <c r="O225" s="2" t="s">
        <v>77</v>
      </c>
      <c r="P225" s="2" t="s">
        <v>78</v>
      </c>
      <c r="Q225" s="2" t="s">
        <v>79</v>
      </c>
    </row>
    <row r="226" spans="1:18">
      <c r="A226" s="7" t="s">
        <v>275</v>
      </c>
      <c r="B226" s="2" t="s">
        <v>73</v>
      </c>
      <c r="C226" s="2" t="s">
        <v>73</v>
      </c>
      <c r="D226" s="2" t="s">
        <v>73</v>
      </c>
      <c r="E226" s="2" t="s">
        <v>73</v>
      </c>
      <c r="F226" s="2" t="s">
        <v>73</v>
      </c>
      <c r="G226" s="2" t="s">
        <v>73</v>
      </c>
      <c r="H226" s="2" t="s">
        <v>73</v>
      </c>
      <c r="I226" s="2" t="s">
        <v>73</v>
      </c>
      <c r="J226" s="2" t="s">
        <v>74</v>
      </c>
      <c r="K226" s="2" t="s">
        <v>74</v>
      </c>
      <c r="L226" s="2" t="s">
        <v>74</v>
      </c>
      <c r="M226" s="2" t="s">
        <v>75</v>
      </c>
      <c r="N226" s="2" t="s">
        <v>75</v>
      </c>
      <c r="O226" s="2" t="s">
        <v>75</v>
      </c>
      <c r="P226" s="2" t="s">
        <v>75</v>
      </c>
      <c r="Q226" s="2" t="s">
        <v>75</v>
      </c>
      <c r="R226" s="2"/>
    </row>
    <row r="227" spans="1:18">
      <c r="A227" s="7" t="s">
        <v>19</v>
      </c>
      <c r="B227" s="40">
        <v>0</v>
      </c>
      <c r="C227" s="14">
        <f>INDEX(SystemParamValues,MATCH("BasicRate",ParamNames,0),MATCH($B$2,SystemNames,0))</f>
        <v>0.2</v>
      </c>
      <c r="D227" s="14">
        <f>INDEX(SystemParamValues,MATCH("HigherRate",ParamNames,0),MATCH($B$2,SystemNames,0))</f>
        <v>0.4</v>
      </c>
      <c r="E227" s="14">
        <f>INDEX(SystemParamValues,MATCH("MTROnCBTaper1Kid",ParamNames,0),MATCH($B$2,SystemNames,0))</f>
        <v>0.50763999999999998</v>
      </c>
      <c r="F227" s="14">
        <f>INDEX(SystemParamValues,MATCH("MTROnCBTaper2Kids",ParamNames,0),MATCH($B$2,SystemNames,0))</f>
        <v>0.57888000000000006</v>
      </c>
      <c r="G227" s="14">
        <f>INDEX(SystemParamValues,MATCH("MTROnPATaper",ParamNames,0),MATCH($B$2,SystemNames,0))</f>
        <v>0.6</v>
      </c>
      <c r="H227" s="14">
        <f>INDEX(SystemParamValues,MATCH("AdditionalRate",ParamNames,0),MATCH($B$2,SystemNames,0))</f>
        <v>0.45</v>
      </c>
      <c r="I227" s="14">
        <f>INDEX(SystemParamValues,MATCH("BasicRate",ParamNames,0),MATCH($B$2,SystemNames,0))+INDEX(SystemParamValues,MATCH("TaxCredTaperRate",ParamNames,0),MATCH($B$2,SystemNames,0))</f>
        <v>0.61</v>
      </c>
      <c r="J227" s="14">
        <v>0</v>
      </c>
      <c r="K227" s="14">
        <f>INDEX(SystemParamValues,MATCH("BasicRate",ParamNames,0),MATCH($B$2,SystemNames,0))</f>
        <v>0.2</v>
      </c>
      <c r="L227" s="14">
        <f>INDEX(SystemParamValues,MATCH("BasicRate",ParamNames,0),MATCH($B$2,SystemNames,0))+INDEX(SystemParamValues,MATCH("TaxCredTaperRate",ParamNames,0),MATCH($B$2,SystemNames,0))</f>
        <v>0.61</v>
      </c>
      <c r="M227" s="14">
        <f>INDEX(SystemParamValues,MATCH("HigherRate",ParamNames,0),MATCH($B$2,SystemNames,0))</f>
        <v>0.4</v>
      </c>
      <c r="N227" s="14">
        <f>INDEX(SystemParamValues,MATCH("MTROnCBTaper1Kid",ParamNames,0),MATCH($B$2,SystemNames,0))</f>
        <v>0.50763999999999998</v>
      </c>
      <c r="O227" s="14">
        <f>INDEX(SystemParamValues,MATCH("MTROnCBTaper2Kids",ParamNames,0),MATCH($B$2,SystemNames,0))</f>
        <v>0.57888000000000006</v>
      </c>
      <c r="P227" s="14">
        <f>INDEX(SystemParamValues,MATCH("MTROnPATaper",ParamNames,0),MATCH($B$2,SystemNames,0))</f>
        <v>0.6</v>
      </c>
      <c r="Q227" s="14">
        <f>INDEX(SystemParamValues,MATCH("AdditionalRate",ParamNames,0),MATCH($B$2,SystemNames,0))</f>
        <v>0.45</v>
      </c>
    </row>
    <row r="228" spans="1:18">
      <c r="A228" s="7" t="s">
        <v>20</v>
      </c>
      <c r="B228" s="14">
        <v>0</v>
      </c>
      <c r="C228" s="14">
        <v>0</v>
      </c>
      <c r="D228" s="14">
        <v>0</v>
      </c>
      <c r="E228" s="14">
        <v>0</v>
      </c>
      <c r="F228" s="14">
        <v>0</v>
      </c>
      <c r="G228" s="14">
        <v>0</v>
      </c>
      <c r="H228" s="14">
        <v>0</v>
      </c>
      <c r="I228" s="14">
        <v>0</v>
      </c>
      <c r="J228" s="14">
        <f>INDEX(SystemParamValues,MATCH("CGTBasicRate",ParamNames,0),MATCH($B$2,SystemNames,0))</f>
        <v>0.18</v>
      </c>
      <c r="K228" s="14">
        <f>INDEX(SystemParamValues,MATCH("CGTBasicRate",ParamNames,0),MATCH($B$2,SystemNames,0))</f>
        <v>0.18</v>
      </c>
      <c r="L228" s="14">
        <f>INDEX(SystemParamValues,MATCH("CGTBasicRate",ParamNames,0),MATCH($B$2,SystemNames,0))</f>
        <v>0.18</v>
      </c>
      <c r="M228" s="14">
        <f>INDEX(SystemParamValues,MATCH("CGTHigherRate",ParamNames,0),MATCH($B$2,SystemNames,0))</f>
        <v>0.28000000000000003</v>
      </c>
      <c r="N228" s="14">
        <f>INDEX(SystemParamValues,MATCH("CGTHigherRate",ParamNames,0),MATCH($B$2,SystemNames,0))</f>
        <v>0.28000000000000003</v>
      </c>
      <c r="O228" s="14">
        <f>INDEX(SystemParamValues,MATCH("CGTHigherRate",ParamNames,0),MATCH($B$2,SystemNames,0))</f>
        <v>0.28000000000000003</v>
      </c>
      <c r="P228" s="14">
        <f>INDEX(SystemParamValues,MATCH("CGTHigherRate",ParamNames,0),MATCH($B$2,SystemNames,0))</f>
        <v>0.28000000000000003</v>
      </c>
      <c r="Q228" s="14">
        <f>INDEX(SystemParamValues,MATCH("CGTHigherRate",ParamNames,0),MATCH($B$2,SystemNames,0))</f>
        <v>0.28000000000000003</v>
      </c>
    </row>
    <row r="229" spans="1:18">
      <c r="A229" s="7" t="s">
        <v>34</v>
      </c>
      <c r="B229" s="40">
        <v>0</v>
      </c>
      <c r="C229" s="14">
        <f>INDEX(SystemParamValues,MATCH("BasicRate",ParamNames,0),MATCH($B$2,SystemNames,0))</f>
        <v>0.2</v>
      </c>
      <c r="D229" s="14">
        <f>INDEX(SystemParamValues,MATCH("HigherRate",ParamNames,0),MATCH($B$2,SystemNames,0))</f>
        <v>0.4</v>
      </c>
      <c r="E229" s="14">
        <f>INDEX(SystemParamValues,MATCH("MTROnCBTaper1Kid",ParamNames,0),MATCH($B$2,SystemNames,0))</f>
        <v>0.50763999999999998</v>
      </c>
      <c r="F229" s="14">
        <f>INDEX(SystemParamValues,MATCH("MTROnCBTaper2Kids",ParamNames,0),MATCH($B$2,SystemNames,0))</f>
        <v>0.57888000000000006</v>
      </c>
      <c r="G229" s="14">
        <f>INDEX(SystemParamValues,MATCH("MTROnPATaper",ParamNames,0),MATCH($B$2,SystemNames,0))</f>
        <v>0.6</v>
      </c>
      <c r="H229" s="14">
        <f>INDEX(SystemParamValues,MATCH("AdditionalRate",ParamNames,0),MATCH($B$2,SystemNames,0))</f>
        <v>0.45</v>
      </c>
      <c r="I229" s="14">
        <f>INDEX(SystemParamValues,MATCH("BasicRate",ParamNames,0),MATCH($B$2,SystemNames,0))+INDEX(SystemParamValues,MATCH("TaxCredTaperRate",ParamNames,0),MATCH($B$2,SystemNames,0))</f>
        <v>0.61</v>
      </c>
      <c r="J229" s="14">
        <v>0</v>
      </c>
      <c r="K229" s="14">
        <f>INDEX(SystemParamValues,MATCH("BasicRate",ParamNames,0),MATCH($B$2,SystemNames,0))</f>
        <v>0.2</v>
      </c>
      <c r="L229" s="14">
        <f>INDEX(SystemParamValues,MATCH("BasicRate",ParamNames,0),MATCH($B$2,SystemNames,0))+INDEX(SystemParamValues,MATCH("TaxCredTaperRate",ParamNames,0),MATCH($B$2,SystemNames,0))</f>
        <v>0.61</v>
      </c>
      <c r="M229" s="14">
        <f>INDEX(SystemParamValues,MATCH("HigherRate",ParamNames,0),MATCH($B$2,SystemNames,0))</f>
        <v>0.4</v>
      </c>
      <c r="N229" s="14">
        <f>INDEX(SystemParamValues,MATCH("MTROnCBTaper1Kid",ParamNames,0),MATCH($B$2,SystemNames,0))</f>
        <v>0.50763999999999998</v>
      </c>
      <c r="O229" s="14">
        <f>INDEX(SystemParamValues,MATCH("MTROnCBTaper2Kids",ParamNames,0),MATCH($B$2,SystemNames,0))</f>
        <v>0.57888000000000006</v>
      </c>
      <c r="P229" s="14">
        <f>INDEX(SystemParamValues,MATCH("MTROnPATaper",ParamNames,0),MATCH($B$2,SystemNames,0))</f>
        <v>0.6</v>
      </c>
      <c r="Q229" s="14">
        <f>INDEX(SystemParamValues,MATCH("AdditionalRate",ParamNames,0),MATCH($B$2,SystemNames,0))</f>
        <v>0.45</v>
      </c>
    </row>
    <row r="230" spans="1:18">
      <c r="A230" s="7" t="s">
        <v>3</v>
      </c>
      <c r="B230" s="40">
        <v>25</v>
      </c>
      <c r="C230" s="40">
        <v>25</v>
      </c>
      <c r="D230" s="40">
        <v>25</v>
      </c>
      <c r="E230" s="40">
        <v>25</v>
      </c>
      <c r="F230" s="40">
        <v>25</v>
      </c>
      <c r="G230" s="40">
        <v>25</v>
      </c>
      <c r="H230" s="40">
        <v>25</v>
      </c>
      <c r="I230" s="40">
        <v>25</v>
      </c>
      <c r="J230" s="40">
        <v>25</v>
      </c>
      <c r="K230" s="40">
        <v>25</v>
      </c>
      <c r="L230" s="40">
        <v>25</v>
      </c>
      <c r="M230" s="40">
        <v>25</v>
      </c>
      <c r="N230" s="40">
        <v>25</v>
      </c>
      <c r="O230" s="40">
        <v>25</v>
      </c>
      <c r="P230" s="40">
        <v>25</v>
      </c>
      <c r="Q230" s="40">
        <v>25</v>
      </c>
    </row>
    <row r="231" spans="1:18">
      <c r="A231" s="7" t="s">
        <v>251</v>
      </c>
      <c r="B231" s="1">
        <f>1</f>
        <v>1</v>
      </c>
      <c r="C231" s="1">
        <f>1</f>
        <v>1</v>
      </c>
      <c r="D231" s="1">
        <f>1</f>
        <v>1</v>
      </c>
      <c r="E231" s="1">
        <f>1</f>
        <v>1</v>
      </c>
      <c r="F231" s="1">
        <f>1</f>
        <v>1</v>
      </c>
      <c r="G231" s="1">
        <f>1</f>
        <v>1</v>
      </c>
      <c r="H231" s="1">
        <f>1</f>
        <v>1</v>
      </c>
      <c r="I231" s="1">
        <f>1</f>
        <v>1</v>
      </c>
      <c r="J231" s="1">
        <f>1</f>
        <v>1</v>
      </c>
      <c r="K231" s="1">
        <f>1</f>
        <v>1</v>
      </c>
      <c r="L231" s="1">
        <f>1</f>
        <v>1</v>
      </c>
      <c r="M231" s="1">
        <f>1</f>
        <v>1</v>
      </c>
      <c r="N231" s="1">
        <f>1</f>
        <v>1</v>
      </c>
      <c r="O231" s="1">
        <f>1</f>
        <v>1</v>
      </c>
      <c r="P231" s="1">
        <f>1</f>
        <v>1</v>
      </c>
      <c r="Q231" s="1">
        <f>1</f>
        <v>1</v>
      </c>
    </row>
    <row r="232" spans="1:18">
      <c r="A232" s="7" t="s">
        <v>250</v>
      </c>
      <c r="B232" s="1">
        <f t="shared" ref="B232:Q232" si="45">(1+$B$3)*(1+$B$4)-1</f>
        <v>5.0599999999999978E-2</v>
      </c>
      <c r="C232" s="1">
        <f t="shared" si="45"/>
        <v>5.0599999999999978E-2</v>
      </c>
      <c r="D232" s="1">
        <f t="shared" si="45"/>
        <v>5.0599999999999978E-2</v>
      </c>
      <c r="E232" s="1">
        <f t="shared" si="45"/>
        <v>5.0599999999999978E-2</v>
      </c>
      <c r="F232" s="1">
        <f t="shared" si="45"/>
        <v>5.0599999999999978E-2</v>
      </c>
      <c r="G232" s="1">
        <f t="shared" si="45"/>
        <v>5.0599999999999978E-2</v>
      </c>
      <c r="H232" s="1">
        <f t="shared" si="45"/>
        <v>5.0599999999999978E-2</v>
      </c>
      <c r="I232" s="1">
        <f t="shared" si="45"/>
        <v>5.0599999999999978E-2</v>
      </c>
      <c r="J232" s="1">
        <f t="shared" si="45"/>
        <v>5.0599999999999978E-2</v>
      </c>
      <c r="K232" s="1">
        <f t="shared" si="45"/>
        <v>5.0599999999999978E-2</v>
      </c>
      <c r="L232" s="1">
        <f t="shared" si="45"/>
        <v>5.0599999999999978E-2</v>
      </c>
      <c r="M232" s="1">
        <f t="shared" si="45"/>
        <v>5.0599999999999978E-2</v>
      </c>
      <c r="N232" s="1">
        <f t="shared" si="45"/>
        <v>5.0599999999999978E-2</v>
      </c>
      <c r="O232" s="1">
        <f t="shared" si="45"/>
        <v>5.0599999999999978E-2</v>
      </c>
      <c r="P232" s="1">
        <f t="shared" si="45"/>
        <v>5.0599999999999978E-2</v>
      </c>
      <c r="Q232" s="1">
        <f t="shared" si="45"/>
        <v>5.0599999999999978E-2</v>
      </c>
    </row>
    <row r="233" spans="1:18">
      <c r="A233" s="7" t="s">
        <v>254</v>
      </c>
      <c r="B233" s="1">
        <f t="shared" ref="B233:Q233" si="46">B231*((1+B232)^B230)</f>
        <v>3.4350646224686523</v>
      </c>
      <c r="C233" s="1">
        <f t="shared" si="46"/>
        <v>3.4350646224686523</v>
      </c>
      <c r="D233" s="1">
        <f t="shared" si="46"/>
        <v>3.4350646224686523</v>
      </c>
      <c r="E233" s="1">
        <f t="shared" si="46"/>
        <v>3.4350646224686523</v>
      </c>
      <c r="F233" s="1">
        <f t="shared" si="46"/>
        <v>3.4350646224686523</v>
      </c>
      <c r="G233" s="1">
        <f t="shared" si="46"/>
        <v>3.4350646224686523</v>
      </c>
      <c r="H233" s="1">
        <f t="shared" si="46"/>
        <v>3.4350646224686523</v>
      </c>
      <c r="I233" s="1">
        <f t="shared" si="46"/>
        <v>3.4350646224686523</v>
      </c>
      <c r="J233" s="1">
        <f t="shared" si="46"/>
        <v>3.4350646224686523</v>
      </c>
      <c r="K233" s="1">
        <f t="shared" si="46"/>
        <v>3.4350646224686523</v>
      </c>
      <c r="L233" s="1">
        <f t="shared" si="46"/>
        <v>3.4350646224686523</v>
      </c>
      <c r="M233" s="1">
        <f t="shared" si="46"/>
        <v>3.4350646224686523</v>
      </c>
      <c r="N233" s="1">
        <f t="shared" si="46"/>
        <v>3.4350646224686523</v>
      </c>
      <c r="O233" s="1">
        <f t="shared" si="46"/>
        <v>3.4350646224686523</v>
      </c>
      <c r="P233" s="1">
        <f t="shared" si="46"/>
        <v>3.4350646224686523</v>
      </c>
      <c r="Q233" s="1">
        <f t="shared" si="46"/>
        <v>3.4350646224686523</v>
      </c>
    </row>
    <row r="234" spans="1:18">
      <c r="A234" s="7" t="s">
        <v>258</v>
      </c>
      <c r="B234" s="1">
        <f t="shared" ref="B234:Q234" si="47">B233</f>
        <v>3.4350646224686523</v>
      </c>
      <c r="C234" s="1">
        <f t="shared" si="47"/>
        <v>3.4350646224686523</v>
      </c>
      <c r="D234" s="1">
        <f t="shared" si="47"/>
        <v>3.4350646224686523</v>
      </c>
      <c r="E234" s="1">
        <f t="shared" si="47"/>
        <v>3.4350646224686523</v>
      </c>
      <c r="F234" s="1">
        <f t="shared" si="47"/>
        <v>3.4350646224686523</v>
      </c>
      <c r="G234" s="1">
        <f t="shared" si="47"/>
        <v>3.4350646224686523</v>
      </c>
      <c r="H234" s="1">
        <f t="shared" si="47"/>
        <v>3.4350646224686523</v>
      </c>
      <c r="I234" s="1">
        <f t="shared" si="47"/>
        <v>3.4350646224686523</v>
      </c>
      <c r="J234" s="1">
        <f t="shared" si="47"/>
        <v>3.4350646224686523</v>
      </c>
      <c r="K234" s="1">
        <f t="shared" si="47"/>
        <v>3.4350646224686523</v>
      </c>
      <c r="L234" s="1">
        <f t="shared" si="47"/>
        <v>3.4350646224686523</v>
      </c>
      <c r="M234" s="1">
        <f t="shared" si="47"/>
        <v>3.4350646224686523</v>
      </c>
      <c r="N234" s="1">
        <f t="shared" si="47"/>
        <v>3.4350646224686523</v>
      </c>
      <c r="O234" s="1">
        <f t="shared" si="47"/>
        <v>3.4350646224686523</v>
      </c>
      <c r="P234" s="1">
        <f t="shared" si="47"/>
        <v>3.4350646224686523</v>
      </c>
      <c r="Q234" s="1">
        <f t="shared" si="47"/>
        <v>3.4350646224686523</v>
      </c>
    </row>
    <row r="235" spans="1:18">
      <c r="A235" s="7" t="s">
        <v>253</v>
      </c>
      <c r="B235" s="1">
        <f>1</f>
        <v>1</v>
      </c>
      <c r="C235" s="1">
        <f>1</f>
        <v>1</v>
      </c>
      <c r="D235" s="1">
        <f>1</f>
        <v>1</v>
      </c>
      <c r="E235" s="1">
        <f>1</f>
        <v>1</v>
      </c>
      <c r="F235" s="1">
        <f>1</f>
        <v>1</v>
      </c>
      <c r="G235" s="1">
        <f>1</f>
        <v>1</v>
      </c>
      <c r="H235" s="1">
        <f>1</f>
        <v>1</v>
      </c>
      <c r="I235" s="1">
        <f>1</f>
        <v>1</v>
      </c>
      <c r="J235" s="1">
        <f>1</f>
        <v>1</v>
      </c>
      <c r="K235" s="1">
        <f>1</f>
        <v>1</v>
      </c>
      <c r="L235" s="1">
        <f>1</f>
        <v>1</v>
      </c>
      <c r="M235" s="1">
        <f>1</f>
        <v>1</v>
      </c>
      <c r="N235" s="1">
        <f>1</f>
        <v>1</v>
      </c>
      <c r="O235" s="1">
        <f>1</f>
        <v>1</v>
      </c>
      <c r="P235" s="1">
        <f>1</f>
        <v>1</v>
      </c>
      <c r="Q235" s="1">
        <f>1</f>
        <v>1</v>
      </c>
    </row>
    <row r="236" spans="1:18">
      <c r="A236" s="7" t="s">
        <v>36</v>
      </c>
      <c r="B236" s="1">
        <f t="shared" ref="B236:Q236" si="48">B235/(1-$B$8)</f>
        <v>2</v>
      </c>
      <c r="C236" s="1">
        <f t="shared" si="48"/>
        <v>2</v>
      </c>
      <c r="D236" s="1">
        <f t="shared" si="48"/>
        <v>2</v>
      </c>
      <c r="E236" s="1">
        <f t="shared" si="48"/>
        <v>2</v>
      </c>
      <c r="F236" s="1">
        <f t="shared" si="48"/>
        <v>2</v>
      </c>
      <c r="G236" s="1">
        <f t="shared" si="48"/>
        <v>2</v>
      </c>
      <c r="H236" s="1">
        <f t="shared" si="48"/>
        <v>2</v>
      </c>
      <c r="I236" s="1">
        <f t="shared" si="48"/>
        <v>2</v>
      </c>
      <c r="J236" s="1">
        <f t="shared" si="48"/>
        <v>2</v>
      </c>
      <c r="K236" s="1">
        <f t="shared" si="48"/>
        <v>2</v>
      </c>
      <c r="L236" s="1">
        <f t="shared" si="48"/>
        <v>2</v>
      </c>
      <c r="M236" s="1">
        <f t="shared" si="48"/>
        <v>2</v>
      </c>
      <c r="N236" s="1">
        <f t="shared" si="48"/>
        <v>2</v>
      </c>
      <c r="O236" s="1">
        <f t="shared" si="48"/>
        <v>2</v>
      </c>
      <c r="P236" s="1">
        <f t="shared" si="48"/>
        <v>2</v>
      </c>
      <c r="Q236" s="1">
        <f t="shared" si="48"/>
        <v>2</v>
      </c>
    </row>
    <row r="237" spans="1:18">
      <c r="A237" s="7" t="s">
        <v>37</v>
      </c>
      <c r="B237" s="1">
        <f t="shared" ref="B237:Q237" si="49">B236-B235</f>
        <v>1</v>
      </c>
      <c r="C237" s="1">
        <f t="shared" si="49"/>
        <v>1</v>
      </c>
      <c r="D237" s="1">
        <f t="shared" si="49"/>
        <v>1</v>
      </c>
      <c r="E237" s="1">
        <f t="shared" si="49"/>
        <v>1</v>
      </c>
      <c r="F237" s="1">
        <f t="shared" si="49"/>
        <v>1</v>
      </c>
      <c r="G237" s="1">
        <f t="shared" si="49"/>
        <v>1</v>
      </c>
      <c r="H237" s="1">
        <f t="shared" si="49"/>
        <v>1</v>
      </c>
      <c r="I237" s="1">
        <f t="shared" si="49"/>
        <v>1</v>
      </c>
      <c r="J237" s="1">
        <f t="shared" si="49"/>
        <v>1</v>
      </c>
      <c r="K237" s="1">
        <f t="shared" si="49"/>
        <v>1</v>
      </c>
      <c r="L237" s="1">
        <f t="shared" si="49"/>
        <v>1</v>
      </c>
      <c r="M237" s="1">
        <f t="shared" si="49"/>
        <v>1</v>
      </c>
      <c r="N237" s="1">
        <f t="shared" si="49"/>
        <v>1</v>
      </c>
      <c r="O237" s="1">
        <f t="shared" si="49"/>
        <v>1</v>
      </c>
      <c r="P237" s="1">
        <f t="shared" si="49"/>
        <v>1</v>
      </c>
      <c r="Q237" s="1">
        <f t="shared" si="49"/>
        <v>1</v>
      </c>
    </row>
    <row r="238" spans="1:18">
      <c r="A238" s="7" t="s">
        <v>117</v>
      </c>
      <c r="B238" s="1" t="b">
        <f>B227*$B$6&gt;=B229*$B$7*$B$8</f>
        <v>1</v>
      </c>
      <c r="C238" s="1" t="b">
        <f t="shared" ref="C238:Q238" si="50">C227*$B$6&gt;=C229*$B$7*$B$8</f>
        <v>1</v>
      </c>
      <c r="D238" s="1" t="b">
        <f t="shared" si="50"/>
        <v>1</v>
      </c>
      <c r="E238" s="1" t="b">
        <f t="shared" si="50"/>
        <v>1</v>
      </c>
      <c r="F238" s="1" t="b">
        <f t="shared" si="50"/>
        <v>1</v>
      </c>
      <c r="G238" s="1" t="b">
        <f t="shared" si="50"/>
        <v>1</v>
      </c>
      <c r="H238" s="1" t="b">
        <f t="shared" si="50"/>
        <v>1</v>
      </c>
      <c r="I238" s="1" t="b">
        <f t="shared" si="50"/>
        <v>1</v>
      </c>
      <c r="J238" s="1" t="b">
        <f t="shared" si="50"/>
        <v>1</v>
      </c>
      <c r="K238" s="1" t="b">
        <f t="shared" si="50"/>
        <v>1</v>
      </c>
      <c r="L238" s="1" t="b">
        <f t="shared" si="50"/>
        <v>1</v>
      </c>
      <c r="M238" s="1" t="b">
        <f t="shared" si="50"/>
        <v>1</v>
      </c>
      <c r="N238" s="1" t="b">
        <f t="shared" si="50"/>
        <v>1</v>
      </c>
      <c r="O238" s="1" t="b">
        <f t="shared" si="50"/>
        <v>1</v>
      </c>
      <c r="P238" s="1" t="b">
        <f t="shared" si="50"/>
        <v>1</v>
      </c>
      <c r="Q238" s="1" t="b">
        <f t="shared" si="50"/>
        <v>1</v>
      </c>
      <c r="R238" t="s">
        <v>313</v>
      </c>
    </row>
    <row r="239" spans="1:18">
      <c r="A239" s="7" t="s">
        <v>118</v>
      </c>
      <c r="B239" s="1">
        <f t="shared" ref="B239:Q239" si="51">$B$5+(1-B227)*$B$6</f>
        <v>5.0599999999999978E-2</v>
      </c>
      <c r="C239" s="1">
        <f t="shared" si="51"/>
        <v>4.4479999999999985E-2</v>
      </c>
      <c r="D239" s="1">
        <f t="shared" si="51"/>
        <v>3.8359999999999991E-2</v>
      </c>
      <c r="E239" s="1">
        <f t="shared" si="51"/>
        <v>3.506621599999999E-2</v>
      </c>
      <c r="F239" s="1">
        <f t="shared" si="51"/>
        <v>3.2886271999999987E-2</v>
      </c>
      <c r="G239" s="1">
        <f t="shared" si="51"/>
        <v>3.2239999999999991E-2</v>
      </c>
      <c r="H239" s="1">
        <f t="shared" si="51"/>
        <v>3.6829999999999988E-2</v>
      </c>
      <c r="I239" s="1">
        <f t="shared" si="51"/>
        <v>3.193399999999999E-2</v>
      </c>
      <c r="J239" s="1">
        <f t="shared" si="51"/>
        <v>5.0599999999999978E-2</v>
      </c>
      <c r="K239" s="1">
        <f t="shared" si="51"/>
        <v>4.4479999999999985E-2</v>
      </c>
      <c r="L239" s="1">
        <f t="shared" si="51"/>
        <v>3.193399999999999E-2</v>
      </c>
      <c r="M239" s="1">
        <f t="shared" si="51"/>
        <v>3.8359999999999991E-2</v>
      </c>
      <c r="N239" s="1">
        <f t="shared" si="51"/>
        <v>3.506621599999999E-2</v>
      </c>
      <c r="O239" s="1">
        <f t="shared" si="51"/>
        <v>3.2886271999999987E-2</v>
      </c>
      <c r="P239" s="1">
        <f t="shared" si="51"/>
        <v>3.2239999999999991E-2</v>
      </c>
      <c r="Q239" s="1">
        <f t="shared" si="51"/>
        <v>3.6829999999999988E-2</v>
      </c>
    </row>
    <row r="240" spans="1:18">
      <c r="A240" s="7" t="s">
        <v>22</v>
      </c>
      <c r="B240" s="1">
        <f t="shared" ref="B240:Q240" si="52">((1+B239)^B230-$B$7*$B$8*(1-B229)*(1-(1+B239)^B230)/(1-(1+B239)))*B236</f>
        <v>4.4350646224686523</v>
      </c>
      <c r="C240" s="1">
        <f t="shared" si="52"/>
        <v>4.1452712624462702</v>
      </c>
      <c r="D240" s="1">
        <f t="shared" si="52"/>
        <v>3.8886089356261047</v>
      </c>
      <c r="E240" s="1">
        <f t="shared" si="52"/>
        <v>3.7628263017952319</v>
      </c>
      <c r="F240" s="1">
        <f t="shared" si="52"/>
        <v>3.6839748328273951</v>
      </c>
      <c r="G240" s="1">
        <f t="shared" si="52"/>
        <v>3.6612440141780147</v>
      </c>
      <c r="H240" s="1">
        <f t="shared" si="52"/>
        <v>3.8291608112309143</v>
      </c>
      <c r="I240" s="1">
        <f t="shared" si="52"/>
        <v>3.6505821781145262</v>
      </c>
      <c r="J240" s="1">
        <f t="shared" si="52"/>
        <v>4.4350646224686523</v>
      </c>
      <c r="K240" s="1">
        <f t="shared" si="52"/>
        <v>4.1452712624462702</v>
      </c>
      <c r="L240" s="1">
        <f t="shared" si="52"/>
        <v>3.6505821781145262</v>
      </c>
      <c r="M240" s="1">
        <f t="shared" si="52"/>
        <v>3.8886089356261047</v>
      </c>
      <c r="N240" s="1">
        <f t="shared" si="52"/>
        <v>3.7628263017952319</v>
      </c>
      <c r="O240" s="1">
        <f t="shared" si="52"/>
        <v>3.6839748328273951</v>
      </c>
      <c r="P240" s="1">
        <f t="shared" si="52"/>
        <v>3.6612440141780147</v>
      </c>
      <c r="Q240" s="1">
        <f t="shared" si="52"/>
        <v>3.8291608112309143</v>
      </c>
    </row>
    <row r="241" spans="1:49">
      <c r="A241" s="7" t="s">
        <v>23</v>
      </c>
      <c r="B241" s="1">
        <f t="shared" ref="B241:Q241" si="53">($B$5*(1-(1+B239)^B230)/(1-(1+B239))-$B$5*$B$7*$B$8*(1-B229)*(B230*(1-(1+B239))-(1-(1+B239)^B230))/((1-(1+B239))^2))*B236</f>
        <v>1.4624761353631039</v>
      </c>
      <c r="C241" s="1">
        <f t="shared" si="53"/>
        <v>1.4196363590136081</v>
      </c>
      <c r="D241" s="1">
        <f t="shared" si="53"/>
        <v>1.3804009049145507</v>
      </c>
      <c r="E241" s="1">
        <f t="shared" si="53"/>
        <v>1.3606610429795085</v>
      </c>
      <c r="F241" s="1">
        <f t="shared" si="53"/>
        <v>1.3480954197711383</v>
      </c>
      <c r="G241" s="1">
        <f t="shared" si="53"/>
        <v>1.344444177529784</v>
      </c>
      <c r="H241" s="1">
        <f t="shared" si="53"/>
        <v>1.3711163786211888</v>
      </c>
      <c r="I241" s="1">
        <f t="shared" si="53"/>
        <v>1.3427269857296502</v>
      </c>
      <c r="J241" s="1">
        <f t="shared" si="53"/>
        <v>1.4624761353631039</v>
      </c>
      <c r="K241" s="1">
        <f t="shared" si="53"/>
        <v>1.4196363590136081</v>
      </c>
      <c r="L241" s="1">
        <f t="shared" si="53"/>
        <v>1.3427269857296502</v>
      </c>
      <c r="M241" s="1">
        <f t="shared" si="53"/>
        <v>1.3804009049145507</v>
      </c>
      <c r="N241" s="1">
        <f t="shared" si="53"/>
        <v>1.3606610429795085</v>
      </c>
      <c r="O241" s="1">
        <f t="shared" si="53"/>
        <v>1.3480954197711383</v>
      </c>
      <c r="P241" s="1">
        <f t="shared" si="53"/>
        <v>1.344444177529784</v>
      </c>
      <c r="Q241" s="1">
        <f t="shared" si="53"/>
        <v>1.3711163786211888</v>
      </c>
    </row>
    <row r="242" spans="1:49">
      <c r="A242" s="7" t="s">
        <v>116</v>
      </c>
      <c r="B242" s="1">
        <f t="shared" ref="B242:Q242" si="54">B240-B228*B241-B237</f>
        <v>3.4350646224686523</v>
      </c>
      <c r="C242" s="1">
        <f t="shared" si="54"/>
        <v>3.1452712624462702</v>
      </c>
      <c r="D242" s="1">
        <f t="shared" si="54"/>
        <v>2.8886089356261047</v>
      </c>
      <c r="E242" s="1">
        <f t="shared" si="54"/>
        <v>2.7628263017952319</v>
      </c>
      <c r="F242" s="1">
        <f t="shared" si="54"/>
        <v>2.6839748328273951</v>
      </c>
      <c r="G242" s="1">
        <f t="shared" si="54"/>
        <v>2.6612440141780147</v>
      </c>
      <c r="H242" s="1">
        <f t="shared" si="54"/>
        <v>2.8291608112309143</v>
      </c>
      <c r="I242" s="1">
        <f t="shared" si="54"/>
        <v>2.6505821781145262</v>
      </c>
      <c r="J242" s="1">
        <f t="shared" si="54"/>
        <v>3.1718189181032939</v>
      </c>
      <c r="K242" s="1">
        <f t="shared" si="54"/>
        <v>2.8897367178238209</v>
      </c>
      <c r="L242" s="1">
        <f t="shared" si="54"/>
        <v>2.408891320683189</v>
      </c>
      <c r="M242" s="1">
        <f t="shared" si="54"/>
        <v>2.5020966822500306</v>
      </c>
      <c r="N242" s="1">
        <f t="shared" si="54"/>
        <v>2.3818412097609696</v>
      </c>
      <c r="O242" s="1">
        <f t="shared" si="54"/>
        <v>2.3065081152914764</v>
      </c>
      <c r="P242" s="1">
        <f t="shared" si="54"/>
        <v>2.284799644469675</v>
      </c>
      <c r="Q242" s="1">
        <f t="shared" si="54"/>
        <v>2.4452482252169814</v>
      </c>
    </row>
    <row r="243" spans="1:49">
      <c r="A243" s="7" t="s">
        <v>24</v>
      </c>
      <c r="B243">
        <f t="shared" ref="B243:Q243" si="55">B242/((1+$B$4)^B230)</f>
        <v>2.0937779296542129</v>
      </c>
      <c r="C243">
        <f t="shared" si="55"/>
        <v>1.9171399306464552</v>
      </c>
      <c r="D243">
        <f t="shared" si="55"/>
        <v>1.7606963191479459</v>
      </c>
      <c r="E243">
        <f t="shared" si="55"/>
        <v>1.6840279208516742</v>
      </c>
      <c r="F243">
        <f t="shared" si="55"/>
        <v>1.635965516329275</v>
      </c>
      <c r="G243">
        <f t="shared" si="55"/>
        <v>1.6221103806500978</v>
      </c>
      <c r="H243">
        <f t="shared" si="55"/>
        <v>1.7244608521340721</v>
      </c>
      <c r="I243">
        <f t="shared" si="55"/>
        <v>1.6156116624328898</v>
      </c>
      <c r="J243">
        <f t="shared" si="55"/>
        <v>1.9333215463095659</v>
      </c>
      <c r="K243">
        <f t="shared" si="55"/>
        <v>1.7613837372126862</v>
      </c>
      <c r="L243">
        <f t="shared" si="55"/>
        <v>1.4682936237040407</v>
      </c>
      <c r="M243">
        <f t="shared" si="55"/>
        <v>1.5251051688777806</v>
      </c>
      <c r="N243">
        <f t="shared" si="55"/>
        <v>1.4518057460457336</v>
      </c>
      <c r="O243">
        <f t="shared" si="55"/>
        <v>1.4058878993941544</v>
      </c>
      <c r="P243">
        <f t="shared" si="55"/>
        <v>1.3926559162763041</v>
      </c>
      <c r="Q243">
        <f t="shared" si="55"/>
        <v>1.4904542793742366</v>
      </c>
    </row>
    <row r="244" spans="1:49">
      <c r="A244" s="7" t="s">
        <v>12</v>
      </c>
      <c r="B244">
        <f t="shared" ref="B244:Q244" si="56">B243^(1/B230)-1</f>
        <v>3.0000000000000027E-2</v>
      </c>
      <c r="C244">
        <f t="shared" si="56"/>
        <v>2.6375206499618553E-2</v>
      </c>
      <c r="D244">
        <f t="shared" si="56"/>
        <v>2.2886338429733533E-2</v>
      </c>
      <c r="E244">
        <f t="shared" si="56"/>
        <v>2.1066367818464826E-2</v>
      </c>
      <c r="F244">
        <f t="shared" si="56"/>
        <v>1.9884439629306083E-2</v>
      </c>
      <c r="G244">
        <f t="shared" si="56"/>
        <v>1.9537527660174581E-2</v>
      </c>
      <c r="H244">
        <f t="shared" si="56"/>
        <v>2.2035858831934707E-2</v>
      </c>
      <c r="I244">
        <f t="shared" si="56"/>
        <v>1.9373828269533711E-2</v>
      </c>
      <c r="J244">
        <f t="shared" si="56"/>
        <v>2.6720334982959892E-2</v>
      </c>
      <c r="K244">
        <f t="shared" si="56"/>
        <v>2.2902309811062338E-2</v>
      </c>
      <c r="L244">
        <f t="shared" si="56"/>
        <v>1.548267065585418E-2</v>
      </c>
      <c r="M244">
        <f t="shared" si="56"/>
        <v>1.702585019937497E-2</v>
      </c>
      <c r="N244">
        <f t="shared" si="56"/>
        <v>1.5024068427953674E-2</v>
      </c>
      <c r="O244">
        <f t="shared" si="56"/>
        <v>1.3720029891878482E-2</v>
      </c>
      <c r="P244">
        <f t="shared" si="56"/>
        <v>1.3336656520916979E-2</v>
      </c>
      <c r="Q244">
        <f t="shared" si="56"/>
        <v>1.6091331534763276E-2</v>
      </c>
    </row>
    <row r="245" spans="1:49">
      <c r="A245" s="7" t="s">
        <v>5</v>
      </c>
      <c r="B245">
        <f t="shared" ref="B245:Q245" si="57">$B$3-B244</f>
        <v>-2.7755575615628914E-17</v>
      </c>
      <c r="C245">
        <f t="shared" si="57"/>
        <v>3.6247935003814458E-3</v>
      </c>
      <c r="D245">
        <f t="shared" si="57"/>
        <v>7.1136615702664663E-3</v>
      </c>
      <c r="E245">
        <f t="shared" si="57"/>
        <v>8.9336321815351727E-3</v>
      </c>
      <c r="F245">
        <f t="shared" si="57"/>
        <v>1.0115560370693916E-2</v>
      </c>
      <c r="G245">
        <f t="shared" si="57"/>
        <v>1.0462472339825418E-2</v>
      </c>
      <c r="H245">
        <f t="shared" si="57"/>
        <v>7.9641411680652918E-3</v>
      </c>
      <c r="I245">
        <f t="shared" si="57"/>
        <v>1.0626171730466288E-2</v>
      </c>
      <c r="J245">
        <f t="shared" si="57"/>
        <v>3.2796650170401065E-3</v>
      </c>
      <c r="K245">
        <f t="shared" si="57"/>
        <v>7.0976901889376609E-3</v>
      </c>
      <c r="L245">
        <f t="shared" si="57"/>
        <v>1.4517329344145818E-2</v>
      </c>
      <c r="M245">
        <f t="shared" si="57"/>
        <v>1.2974149800625029E-2</v>
      </c>
      <c r="N245">
        <f t="shared" si="57"/>
        <v>1.4975931572046325E-2</v>
      </c>
      <c r="O245">
        <f t="shared" si="57"/>
        <v>1.6279970108121516E-2</v>
      </c>
      <c r="P245">
        <f t="shared" si="57"/>
        <v>1.666334347908302E-2</v>
      </c>
      <c r="Q245">
        <f t="shared" si="57"/>
        <v>1.3908668465236723E-2</v>
      </c>
    </row>
    <row r="246" spans="1:49" s="17" customFormat="1">
      <c r="A246" s="17" t="s">
        <v>6</v>
      </c>
      <c r="B246" s="16">
        <f t="shared" ref="B246:Q246" si="58">B245/$B$3</f>
        <v>-9.2518585385429718E-16</v>
      </c>
      <c r="C246" s="16">
        <f t="shared" si="58"/>
        <v>0.12082645001271486</v>
      </c>
      <c r="D246" s="16">
        <f t="shared" si="58"/>
        <v>0.23712205234221556</v>
      </c>
      <c r="E246" s="16">
        <f t="shared" si="58"/>
        <v>0.29778773938450576</v>
      </c>
      <c r="F246" s="16">
        <f t="shared" si="58"/>
        <v>0.33718534568979719</v>
      </c>
      <c r="G246" s="16">
        <f t="shared" si="58"/>
        <v>0.34874907799418065</v>
      </c>
      <c r="H246" s="16">
        <f t="shared" si="58"/>
        <v>0.2654713722688431</v>
      </c>
      <c r="I246" s="16">
        <f t="shared" si="58"/>
        <v>0.35420572434887632</v>
      </c>
      <c r="J246" s="16">
        <f t="shared" si="58"/>
        <v>0.10932216723467023</v>
      </c>
      <c r="K246" s="16">
        <f t="shared" si="58"/>
        <v>0.23658967296458872</v>
      </c>
      <c r="L246" s="16">
        <f t="shared" si="58"/>
        <v>0.48391097813819395</v>
      </c>
      <c r="M246" s="16">
        <f t="shared" si="58"/>
        <v>0.43247166002083431</v>
      </c>
      <c r="N246" s="16">
        <f t="shared" si="58"/>
        <v>0.49919771906821087</v>
      </c>
      <c r="O246" s="16">
        <f t="shared" si="58"/>
        <v>0.54266567027071722</v>
      </c>
      <c r="P246" s="16">
        <f t="shared" si="58"/>
        <v>0.55544478263610075</v>
      </c>
      <c r="Q246" s="16">
        <f t="shared" si="58"/>
        <v>0.46362228217455748</v>
      </c>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row>
    <row r="247" spans="1:49" s="17" customFormat="1">
      <c r="A247" s="17" t="s">
        <v>13</v>
      </c>
      <c r="B247" s="18">
        <f>B234/B242*100</f>
        <v>100</v>
      </c>
      <c r="C247" s="18">
        <f t="shared" ref="C247:Q247" si="59">C234/C242*100</f>
        <v>109.213620570106</v>
      </c>
      <c r="D247" s="18">
        <f t="shared" si="59"/>
        <v>118.91760702194544</v>
      </c>
      <c r="E247" s="18">
        <f t="shared" si="59"/>
        <v>124.33154484726792</v>
      </c>
      <c r="F247" s="18">
        <f t="shared" si="59"/>
        <v>127.98423369901842</v>
      </c>
      <c r="G247" s="18">
        <f t="shared" si="59"/>
        <v>129.0774015523582</v>
      </c>
      <c r="H247" s="18">
        <f t="shared" si="59"/>
        <v>121.41637933172559</v>
      </c>
      <c r="I247" s="18">
        <f t="shared" si="59"/>
        <v>129.59660903296958</v>
      </c>
      <c r="J247" s="18">
        <f t="shared" si="59"/>
        <v>108.2995187040115</v>
      </c>
      <c r="K247" s="18">
        <f t="shared" si="59"/>
        <v>118.87119685614482</v>
      </c>
      <c r="L247" s="18">
        <f t="shared" si="59"/>
        <v>142.59940218035359</v>
      </c>
      <c r="M247" s="18">
        <f t="shared" si="59"/>
        <v>137.28744563857711</v>
      </c>
      <c r="N247" s="18">
        <f t="shared" si="59"/>
        <v>144.21887606913054</v>
      </c>
      <c r="O247" s="18">
        <f t="shared" si="59"/>
        <v>148.9292233439447</v>
      </c>
      <c r="P247" s="18">
        <f t="shared" si="59"/>
        <v>150.34423831355093</v>
      </c>
      <c r="Q247" s="18">
        <f t="shared" si="59"/>
        <v>140.47917863896367</v>
      </c>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row>
    <row r="249" spans="1:49">
      <c r="A249" s="2" t="s">
        <v>292</v>
      </c>
    </row>
    <row r="250" spans="1:49">
      <c r="A250" t="s">
        <v>295</v>
      </c>
      <c r="B250" s="2" t="s">
        <v>73</v>
      </c>
      <c r="C250" s="2" t="s">
        <v>74</v>
      </c>
      <c r="D250" s="2" t="s">
        <v>75</v>
      </c>
      <c r="E250" s="2" t="s">
        <v>76</v>
      </c>
      <c r="F250" s="2" t="s">
        <v>77</v>
      </c>
      <c r="G250" s="2" t="s">
        <v>78</v>
      </c>
      <c r="H250" s="2" t="s">
        <v>79</v>
      </c>
      <c r="I250" s="2" t="s">
        <v>32</v>
      </c>
      <c r="J250" s="2" t="s">
        <v>73</v>
      </c>
      <c r="K250" s="2" t="s">
        <v>74</v>
      </c>
      <c r="L250" s="2" t="s">
        <v>32</v>
      </c>
      <c r="M250" s="2" t="s">
        <v>75</v>
      </c>
      <c r="N250" s="2" t="s">
        <v>76</v>
      </c>
      <c r="O250" s="2" t="s">
        <v>77</v>
      </c>
      <c r="P250" s="2" t="s">
        <v>78</v>
      </c>
      <c r="Q250" s="2" t="s">
        <v>79</v>
      </c>
    </row>
    <row r="251" spans="1:49">
      <c r="A251" s="7" t="s">
        <v>275</v>
      </c>
      <c r="B251" s="2" t="s">
        <v>73</v>
      </c>
      <c r="C251" s="2" t="s">
        <v>73</v>
      </c>
      <c r="D251" s="2" t="s">
        <v>73</v>
      </c>
      <c r="E251" s="2" t="s">
        <v>73</v>
      </c>
      <c r="F251" s="2" t="s">
        <v>73</v>
      </c>
      <c r="G251" s="2" t="s">
        <v>73</v>
      </c>
      <c r="H251" s="2" t="s">
        <v>73</v>
      </c>
      <c r="I251" s="2" t="s">
        <v>73</v>
      </c>
      <c r="J251" s="2" t="s">
        <v>74</v>
      </c>
      <c r="K251" s="2" t="s">
        <v>74</v>
      </c>
      <c r="L251" s="2" t="s">
        <v>74</v>
      </c>
      <c r="M251" s="2" t="s">
        <v>75</v>
      </c>
      <c r="N251" s="2" t="s">
        <v>75</v>
      </c>
      <c r="O251" s="2" t="s">
        <v>75</v>
      </c>
      <c r="P251" s="2" t="s">
        <v>75</v>
      </c>
      <c r="Q251" s="2" t="s">
        <v>75</v>
      </c>
      <c r="R251" s="2"/>
    </row>
    <row r="252" spans="1:49">
      <c r="A252" s="7" t="s">
        <v>19</v>
      </c>
      <c r="B252" s="40">
        <v>0</v>
      </c>
      <c r="C252" s="14">
        <f>INDEX(SystemParamValues,MATCH("BasicRate",ParamNames,0),MATCH($B$2,SystemNames,0))</f>
        <v>0.2</v>
      </c>
      <c r="D252" s="14">
        <f>INDEX(SystemParamValues,MATCH("HigherRate",ParamNames,0),MATCH($B$2,SystemNames,0))</f>
        <v>0.4</v>
      </c>
      <c r="E252" s="14">
        <f>INDEX(SystemParamValues,MATCH("MTROnCBTaper1Kid",ParamNames,0),MATCH($B$2,SystemNames,0))</f>
        <v>0.50763999999999998</v>
      </c>
      <c r="F252" s="14">
        <f>INDEX(SystemParamValues,MATCH("MTROnCBTaper2Kids",ParamNames,0),MATCH($B$2,SystemNames,0))</f>
        <v>0.57888000000000006</v>
      </c>
      <c r="G252" s="14">
        <f>INDEX(SystemParamValues,MATCH("MTROnPATaper",ParamNames,0),MATCH($B$2,SystemNames,0))</f>
        <v>0.6</v>
      </c>
      <c r="H252" s="14">
        <f>INDEX(SystemParamValues,MATCH("AdditionalRate",ParamNames,0),MATCH($B$2,SystemNames,0))</f>
        <v>0.45</v>
      </c>
      <c r="I252" s="14">
        <f>INDEX(SystemParamValues,MATCH("BasicRate",ParamNames,0),MATCH($B$2,SystemNames,0))+INDEX(SystemParamValues,MATCH("TaxCredTaperRate",ParamNames,0),MATCH($B$2,SystemNames,0))</f>
        <v>0.61</v>
      </c>
      <c r="J252" s="14">
        <v>0</v>
      </c>
      <c r="K252" s="14">
        <f>INDEX(SystemParamValues,MATCH("BasicRate",ParamNames,0),MATCH($B$2,SystemNames,0))</f>
        <v>0.2</v>
      </c>
      <c r="L252" s="14">
        <f>INDEX(SystemParamValues,MATCH("BasicRate",ParamNames,0),MATCH($B$2,SystemNames,0))+INDEX(SystemParamValues,MATCH("TaxCredTaperRate",ParamNames,0),MATCH($B$2,SystemNames,0))</f>
        <v>0.61</v>
      </c>
      <c r="M252" s="14">
        <f>INDEX(SystemParamValues,MATCH("HigherRate",ParamNames,0),MATCH($B$2,SystemNames,0))</f>
        <v>0.4</v>
      </c>
      <c r="N252" s="14">
        <f>INDEX(SystemParamValues,MATCH("MTROnCBTaper1Kid",ParamNames,0),MATCH($B$2,SystemNames,0))</f>
        <v>0.50763999999999998</v>
      </c>
      <c r="O252" s="14">
        <f>INDEX(SystemParamValues,MATCH("MTROnCBTaper2Kids",ParamNames,0),MATCH($B$2,SystemNames,0))</f>
        <v>0.57888000000000006</v>
      </c>
      <c r="P252" s="14">
        <f>INDEX(SystemParamValues,MATCH("MTROnPATaper",ParamNames,0),MATCH($B$2,SystemNames,0))</f>
        <v>0.6</v>
      </c>
      <c r="Q252" s="14">
        <f>INDEX(SystemParamValues,MATCH("AdditionalRate",ParamNames,0),MATCH($B$2,SystemNames,0))</f>
        <v>0.45</v>
      </c>
    </row>
    <row r="253" spans="1:49">
      <c r="A253" s="7" t="s">
        <v>20</v>
      </c>
      <c r="B253" s="14">
        <v>0</v>
      </c>
      <c r="C253" s="14">
        <v>0</v>
      </c>
      <c r="D253" s="14">
        <v>0</v>
      </c>
      <c r="E253" s="14">
        <v>0</v>
      </c>
      <c r="F253" s="14">
        <v>0</v>
      </c>
      <c r="G253" s="14">
        <v>0</v>
      </c>
      <c r="H253" s="14">
        <v>0</v>
      </c>
      <c r="I253" s="14">
        <v>0</v>
      </c>
      <c r="J253" s="14">
        <f>INDEX(SystemParamValues,MATCH("CGTBasicRate",ParamNames,0),MATCH($B$2,SystemNames,0))</f>
        <v>0.18</v>
      </c>
      <c r="K253" s="14">
        <f>INDEX(SystemParamValues,MATCH("CGTBasicRate",ParamNames,0),MATCH($B$2,SystemNames,0))</f>
        <v>0.18</v>
      </c>
      <c r="L253" s="14">
        <f>INDEX(SystemParamValues,MATCH("CGTBasicRate",ParamNames,0),MATCH($B$2,SystemNames,0))</f>
        <v>0.18</v>
      </c>
      <c r="M253" s="14">
        <f>INDEX(SystemParamValues,MATCH("CGTHigherRate",ParamNames,0),MATCH($B$2,SystemNames,0))</f>
        <v>0.28000000000000003</v>
      </c>
      <c r="N253" s="14">
        <f>INDEX(SystemParamValues,MATCH("CGTHigherRate",ParamNames,0),MATCH($B$2,SystemNames,0))</f>
        <v>0.28000000000000003</v>
      </c>
      <c r="O253" s="14">
        <f>INDEX(SystemParamValues,MATCH("CGTHigherRate",ParamNames,0),MATCH($B$2,SystemNames,0))</f>
        <v>0.28000000000000003</v>
      </c>
      <c r="P253" s="14">
        <f>INDEX(SystemParamValues,MATCH("CGTHigherRate",ParamNames,0),MATCH($B$2,SystemNames,0))</f>
        <v>0.28000000000000003</v>
      </c>
      <c r="Q253" s="14">
        <f>INDEX(SystemParamValues,MATCH("CGTHigherRate",ParamNames,0),MATCH($B$2,SystemNames,0))</f>
        <v>0.28000000000000003</v>
      </c>
    </row>
    <row r="254" spans="1:49">
      <c r="A254" s="7" t="s">
        <v>34</v>
      </c>
      <c r="B254" s="14">
        <v>0</v>
      </c>
      <c r="C254" s="14">
        <f t="shared" ref="C254:I254" si="60">INDEX(SystemParamValues,MATCH("BasicRate",ParamNames,0),MATCH($B$2,SystemNames,0))</f>
        <v>0.2</v>
      </c>
      <c r="D254" s="14">
        <f t="shared" si="60"/>
        <v>0.2</v>
      </c>
      <c r="E254" s="14">
        <f t="shared" si="60"/>
        <v>0.2</v>
      </c>
      <c r="F254" s="14">
        <f t="shared" si="60"/>
        <v>0.2</v>
      </c>
      <c r="G254" s="14">
        <f t="shared" si="60"/>
        <v>0.2</v>
      </c>
      <c r="H254" s="14">
        <f t="shared" si="60"/>
        <v>0.2</v>
      </c>
      <c r="I254" s="14">
        <f t="shared" si="60"/>
        <v>0.2</v>
      </c>
      <c r="J254" s="14">
        <v>0</v>
      </c>
      <c r="K254" s="14">
        <f t="shared" ref="K254:Q254" si="61">INDEX(SystemParamValues,MATCH("BasicRate",ParamNames,0),MATCH($B$2,SystemNames,0))</f>
        <v>0.2</v>
      </c>
      <c r="L254" s="14">
        <f t="shared" si="61"/>
        <v>0.2</v>
      </c>
      <c r="M254" s="14">
        <f t="shared" si="61"/>
        <v>0.2</v>
      </c>
      <c r="N254" s="14">
        <f t="shared" si="61"/>
        <v>0.2</v>
      </c>
      <c r="O254" s="14">
        <f t="shared" si="61"/>
        <v>0.2</v>
      </c>
      <c r="P254" s="14">
        <f t="shared" si="61"/>
        <v>0.2</v>
      </c>
      <c r="Q254" s="14">
        <f t="shared" si="61"/>
        <v>0.2</v>
      </c>
    </row>
    <row r="255" spans="1:49">
      <c r="A255" s="7" t="s">
        <v>3</v>
      </c>
      <c r="B255" s="40">
        <v>1</v>
      </c>
      <c r="C255" s="40">
        <v>1</v>
      </c>
      <c r="D255" s="40">
        <v>1</v>
      </c>
      <c r="E255" s="40">
        <v>1</v>
      </c>
      <c r="F255" s="40">
        <v>1</v>
      </c>
      <c r="G255" s="40">
        <v>1</v>
      </c>
      <c r="H255" s="40">
        <v>1</v>
      </c>
      <c r="I255" s="40">
        <v>1</v>
      </c>
      <c r="J255" s="40">
        <v>1</v>
      </c>
      <c r="K255" s="40">
        <v>1</v>
      </c>
      <c r="L255" s="40">
        <v>1</v>
      </c>
      <c r="M255" s="40">
        <v>1</v>
      </c>
      <c r="N255" s="40">
        <v>1</v>
      </c>
      <c r="O255" s="40">
        <v>1</v>
      </c>
      <c r="P255" s="40">
        <v>1</v>
      </c>
      <c r="Q255" s="40">
        <v>1</v>
      </c>
    </row>
    <row r="256" spans="1:49">
      <c r="A256" s="7" t="s">
        <v>251</v>
      </c>
      <c r="B256" s="1">
        <f>1</f>
        <v>1</v>
      </c>
      <c r="C256" s="1">
        <f>1</f>
        <v>1</v>
      </c>
      <c r="D256" s="1">
        <f>1</f>
        <v>1</v>
      </c>
      <c r="E256" s="1">
        <f>1</f>
        <v>1</v>
      </c>
      <c r="F256" s="1">
        <f>1</f>
        <v>1</v>
      </c>
      <c r="G256" s="1">
        <f>1</f>
        <v>1</v>
      </c>
      <c r="H256" s="1">
        <f>1</f>
        <v>1</v>
      </c>
      <c r="I256" s="1">
        <f>1</f>
        <v>1</v>
      </c>
      <c r="J256" s="1">
        <f>1</f>
        <v>1</v>
      </c>
      <c r="K256" s="1">
        <f>1</f>
        <v>1</v>
      </c>
      <c r="L256" s="1">
        <f>1</f>
        <v>1</v>
      </c>
      <c r="M256" s="1">
        <f>1</f>
        <v>1</v>
      </c>
      <c r="N256" s="1">
        <f>1</f>
        <v>1</v>
      </c>
      <c r="O256" s="1">
        <f>1</f>
        <v>1</v>
      </c>
      <c r="P256" s="1">
        <f>1</f>
        <v>1</v>
      </c>
      <c r="Q256" s="1">
        <f>1</f>
        <v>1</v>
      </c>
    </row>
    <row r="257" spans="1:49">
      <c r="A257" s="7" t="s">
        <v>250</v>
      </c>
      <c r="B257" s="1">
        <f t="shared" ref="B257:Q257" si="62">(1+$B$3)*(1+$B$4)-1</f>
        <v>5.0599999999999978E-2</v>
      </c>
      <c r="C257" s="1">
        <f t="shared" si="62"/>
        <v>5.0599999999999978E-2</v>
      </c>
      <c r="D257" s="1">
        <f t="shared" si="62"/>
        <v>5.0599999999999978E-2</v>
      </c>
      <c r="E257" s="1">
        <f t="shared" si="62"/>
        <v>5.0599999999999978E-2</v>
      </c>
      <c r="F257" s="1">
        <f t="shared" si="62"/>
        <v>5.0599999999999978E-2</v>
      </c>
      <c r="G257" s="1">
        <f t="shared" si="62"/>
        <v>5.0599999999999978E-2</v>
      </c>
      <c r="H257" s="1">
        <f t="shared" si="62"/>
        <v>5.0599999999999978E-2</v>
      </c>
      <c r="I257" s="1">
        <f t="shared" si="62"/>
        <v>5.0599999999999978E-2</v>
      </c>
      <c r="J257" s="1">
        <f t="shared" si="62"/>
        <v>5.0599999999999978E-2</v>
      </c>
      <c r="K257" s="1">
        <f t="shared" si="62"/>
        <v>5.0599999999999978E-2</v>
      </c>
      <c r="L257" s="1">
        <f t="shared" si="62"/>
        <v>5.0599999999999978E-2</v>
      </c>
      <c r="M257" s="1">
        <f t="shared" si="62"/>
        <v>5.0599999999999978E-2</v>
      </c>
      <c r="N257" s="1">
        <f t="shared" si="62"/>
        <v>5.0599999999999978E-2</v>
      </c>
      <c r="O257" s="1">
        <f t="shared" si="62"/>
        <v>5.0599999999999978E-2</v>
      </c>
      <c r="P257" s="1">
        <f t="shared" si="62"/>
        <v>5.0599999999999978E-2</v>
      </c>
      <c r="Q257" s="1">
        <f t="shared" si="62"/>
        <v>5.0599999999999978E-2</v>
      </c>
    </row>
    <row r="258" spans="1:49">
      <c r="A258" s="7" t="s">
        <v>254</v>
      </c>
      <c r="B258" s="1">
        <f t="shared" ref="B258:Q258" si="63">B256*((1+B257)^B255)</f>
        <v>1.0506</v>
      </c>
      <c r="C258" s="1">
        <f t="shared" si="63"/>
        <v>1.0506</v>
      </c>
      <c r="D258" s="1">
        <f t="shared" si="63"/>
        <v>1.0506</v>
      </c>
      <c r="E258" s="1">
        <f t="shared" si="63"/>
        <v>1.0506</v>
      </c>
      <c r="F258" s="1">
        <f t="shared" si="63"/>
        <v>1.0506</v>
      </c>
      <c r="G258" s="1">
        <f t="shared" si="63"/>
        <v>1.0506</v>
      </c>
      <c r="H258" s="1">
        <f t="shared" si="63"/>
        <v>1.0506</v>
      </c>
      <c r="I258" s="1">
        <f t="shared" si="63"/>
        <v>1.0506</v>
      </c>
      <c r="J258" s="1">
        <f t="shared" si="63"/>
        <v>1.0506</v>
      </c>
      <c r="K258" s="1">
        <f t="shared" si="63"/>
        <v>1.0506</v>
      </c>
      <c r="L258" s="1">
        <f t="shared" si="63"/>
        <v>1.0506</v>
      </c>
      <c r="M258" s="1">
        <f t="shared" si="63"/>
        <v>1.0506</v>
      </c>
      <c r="N258" s="1">
        <f t="shared" si="63"/>
        <v>1.0506</v>
      </c>
      <c r="O258" s="1">
        <f t="shared" si="63"/>
        <v>1.0506</v>
      </c>
      <c r="P258" s="1">
        <f t="shared" si="63"/>
        <v>1.0506</v>
      </c>
      <c r="Q258" s="1">
        <f t="shared" si="63"/>
        <v>1.0506</v>
      </c>
    </row>
    <row r="259" spans="1:49">
      <c r="A259" s="7" t="s">
        <v>258</v>
      </c>
      <c r="B259" s="1">
        <f t="shared" ref="B259:Q259" si="64">B258</f>
        <v>1.0506</v>
      </c>
      <c r="C259" s="1">
        <f t="shared" si="64"/>
        <v>1.0506</v>
      </c>
      <c r="D259" s="1">
        <f t="shared" si="64"/>
        <v>1.0506</v>
      </c>
      <c r="E259" s="1">
        <f t="shared" si="64"/>
        <v>1.0506</v>
      </c>
      <c r="F259" s="1">
        <f t="shared" si="64"/>
        <v>1.0506</v>
      </c>
      <c r="G259" s="1">
        <f t="shared" si="64"/>
        <v>1.0506</v>
      </c>
      <c r="H259" s="1">
        <f t="shared" si="64"/>
        <v>1.0506</v>
      </c>
      <c r="I259" s="1">
        <f t="shared" si="64"/>
        <v>1.0506</v>
      </c>
      <c r="J259" s="1">
        <f t="shared" si="64"/>
        <v>1.0506</v>
      </c>
      <c r="K259" s="1">
        <f t="shared" si="64"/>
        <v>1.0506</v>
      </c>
      <c r="L259" s="1">
        <f t="shared" si="64"/>
        <v>1.0506</v>
      </c>
      <c r="M259" s="1">
        <f t="shared" si="64"/>
        <v>1.0506</v>
      </c>
      <c r="N259" s="1">
        <f t="shared" si="64"/>
        <v>1.0506</v>
      </c>
      <c r="O259" s="1">
        <f t="shared" si="64"/>
        <v>1.0506</v>
      </c>
      <c r="P259" s="1">
        <f t="shared" si="64"/>
        <v>1.0506</v>
      </c>
      <c r="Q259" s="1">
        <f t="shared" si="64"/>
        <v>1.0506</v>
      </c>
    </row>
    <row r="260" spans="1:49">
      <c r="A260" s="7" t="s">
        <v>253</v>
      </c>
      <c r="B260" s="1">
        <f>1</f>
        <v>1</v>
      </c>
      <c r="C260" s="1">
        <f>1</f>
        <v>1</v>
      </c>
      <c r="D260" s="1">
        <f>1</f>
        <v>1</v>
      </c>
      <c r="E260" s="1">
        <f>1</f>
        <v>1</v>
      </c>
      <c r="F260" s="1">
        <f>1</f>
        <v>1</v>
      </c>
      <c r="G260" s="1">
        <f>1</f>
        <v>1</v>
      </c>
      <c r="H260" s="1">
        <f>1</f>
        <v>1</v>
      </c>
      <c r="I260" s="1">
        <f>1</f>
        <v>1</v>
      </c>
      <c r="J260" s="1">
        <f>1</f>
        <v>1</v>
      </c>
      <c r="K260" s="1">
        <f>1</f>
        <v>1</v>
      </c>
      <c r="L260" s="1">
        <f>1</f>
        <v>1</v>
      </c>
      <c r="M260" s="1">
        <f>1</f>
        <v>1</v>
      </c>
      <c r="N260" s="1">
        <f>1</f>
        <v>1</v>
      </c>
      <c r="O260" s="1">
        <f>1</f>
        <v>1</v>
      </c>
      <c r="P260" s="1">
        <f>1</f>
        <v>1</v>
      </c>
      <c r="Q260" s="1">
        <f>1</f>
        <v>1</v>
      </c>
    </row>
    <row r="261" spans="1:49">
      <c r="A261" s="7" t="s">
        <v>36</v>
      </c>
      <c r="B261" s="1">
        <f t="shared" ref="B261:Q261" si="65">B260/(1-$B$8)</f>
        <v>2</v>
      </c>
      <c r="C261" s="1">
        <f t="shared" si="65"/>
        <v>2</v>
      </c>
      <c r="D261" s="1">
        <f t="shared" si="65"/>
        <v>2</v>
      </c>
      <c r="E261" s="1">
        <f t="shared" si="65"/>
        <v>2</v>
      </c>
      <c r="F261" s="1">
        <f t="shared" si="65"/>
        <v>2</v>
      </c>
      <c r="G261" s="1">
        <f t="shared" si="65"/>
        <v>2</v>
      </c>
      <c r="H261" s="1">
        <f t="shared" si="65"/>
        <v>2</v>
      </c>
      <c r="I261" s="1">
        <f t="shared" si="65"/>
        <v>2</v>
      </c>
      <c r="J261" s="1">
        <f t="shared" si="65"/>
        <v>2</v>
      </c>
      <c r="K261" s="1">
        <f t="shared" si="65"/>
        <v>2</v>
      </c>
      <c r="L261" s="1">
        <f t="shared" si="65"/>
        <v>2</v>
      </c>
      <c r="M261" s="1">
        <f t="shared" si="65"/>
        <v>2</v>
      </c>
      <c r="N261" s="1">
        <f t="shared" si="65"/>
        <v>2</v>
      </c>
      <c r="O261" s="1">
        <f t="shared" si="65"/>
        <v>2</v>
      </c>
      <c r="P261" s="1">
        <f t="shared" si="65"/>
        <v>2</v>
      </c>
      <c r="Q261" s="1">
        <f t="shared" si="65"/>
        <v>2</v>
      </c>
    </row>
    <row r="262" spans="1:49">
      <c r="A262" s="7" t="s">
        <v>37</v>
      </c>
      <c r="B262" s="1">
        <f t="shared" ref="B262:Q262" si="66">B261-B260</f>
        <v>1</v>
      </c>
      <c r="C262" s="1">
        <f t="shared" si="66"/>
        <v>1</v>
      </c>
      <c r="D262" s="1">
        <f t="shared" si="66"/>
        <v>1</v>
      </c>
      <c r="E262" s="1">
        <f t="shared" si="66"/>
        <v>1</v>
      </c>
      <c r="F262" s="1">
        <f t="shared" si="66"/>
        <v>1</v>
      </c>
      <c r="G262" s="1">
        <f t="shared" si="66"/>
        <v>1</v>
      </c>
      <c r="H262" s="1">
        <f t="shared" si="66"/>
        <v>1</v>
      </c>
      <c r="I262" s="1">
        <f t="shared" si="66"/>
        <v>1</v>
      </c>
      <c r="J262" s="1">
        <f t="shared" si="66"/>
        <v>1</v>
      </c>
      <c r="K262" s="1">
        <f t="shared" si="66"/>
        <v>1</v>
      </c>
      <c r="L262" s="1">
        <f t="shared" si="66"/>
        <v>1</v>
      </c>
      <c r="M262" s="1">
        <f t="shared" si="66"/>
        <v>1</v>
      </c>
      <c r="N262" s="1">
        <f t="shared" si="66"/>
        <v>1</v>
      </c>
      <c r="O262" s="1">
        <f t="shared" si="66"/>
        <v>1</v>
      </c>
      <c r="P262" s="1">
        <f t="shared" si="66"/>
        <v>1</v>
      </c>
      <c r="Q262" s="1">
        <f t="shared" si="66"/>
        <v>1</v>
      </c>
    </row>
    <row r="263" spans="1:49">
      <c r="A263" s="7" t="s">
        <v>117</v>
      </c>
      <c r="B263" s="1" t="b">
        <f>B252*$B$6&gt;=B254*$B$7*$B$8</f>
        <v>1</v>
      </c>
      <c r="C263" s="1" t="b">
        <f t="shared" ref="C263:Q263" si="67">C252*$B$6&gt;=C254*$B$7*$B$8</f>
        <v>1</v>
      </c>
      <c r="D263" s="1" t="b">
        <f t="shared" si="67"/>
        <v>1</v>
      </c>
      <c r="E263" s="1" t="b">
        <f t="shared" si="67"/>
        <v>1</v>
      </c>
      <c r="F263" s="1" t="b">
        <f t="shared" si="67"/>
        <v>1</v>
      </c>
      <c r="G263" s="1" t="b">
        <f t="shared" si="67"/>
        <v>1</v>
      </c>
      <c r="H263" s="1" t="b">
        <f t="shared" si="67"/>
        <v>1</v>
      </c>
      <c r="I263" s="1" t="b">
        <f t="shared" si="67"/>
        <v>1</v>
      </c>
      <c r="J263" s="1" t="b">
        <f t="shared" si="67"/>
        <v>1</v>
      </c>
      <c r="K263" s="1" t="b">
        <f t="shared" si="67"/>
        <v>1</v>
      </c>
      <c r="L263" s="1" t="b">
        <f t="shared" si="67"/>
        <v>1</v>
      </c>
      <c r="M263" s="1" t="b">
        <f t="shared" si="67"/>
        <v>1</v>
      </c>
      <c r="N263" s="1" t="b">
        <f t="shared" si="67"/>
        <v>1</v>
      </c>
      <c r="O263" s="1" t="b">
        <f t="shared" si="67"/>
        <v>1</v>
      </c>
      <c r="P263" s="1" t="b">
        <f t="shared" si="67"/>
        <v>1</v>
      </c>
      <c r="Q263" s="1" t="b">
        <f t="shared" si="67"/>
        <v>1</v>
      </c>
      <c r="R263" t="s">
        <v>313</v>
      </c>
    </row>
    <row r="264" spans="1:49">
      <c r="A264" s="7" t="s">
        <v>118</v>
      </c>
      <c r="B264" s="1">
        <f t="shared" ref="B264:Q264" si="68">$B$5+(1-B252)*$B$6</f>
        <v>5.0599999999999978E-2</v>
      </c>
      <c r="C264" s="1">
        <f t="shared" si="68"/>
        <v>4.4479999999999985E-2</v>
      </c>
      <c r="D264" s="1">
        <f t="shared" si="68"/>
        <v>3.8359999999999991E-2</v>
      </c>
      <c r="E264" s="1">
        <f t="shared" si="68"/>
        <v>3.506621599999999E-2</v>
      </c>
      <c r="F264" s="1">
        <f t="shared" si="68"/>
        <v>3.2886271999999987E-2</v>
      </c>
      <c r="G264" s="1">
        <f t="shared" si="68"/>
        <v>3.2239999999999991E-2</v>
      </c>
      <c r="H264" s="1">
        <f t="shared" si="68"/>
        <v>3.6829999999999988E-2</v>
      </c>
      <c r="I264" s="1">
        <f t="shared" si="68"/>
        <v>3.193399999999999E-2</v>
      </c>
      <c r="J264" s="1">
        <f t="shared" si="68"/>
        <v>5.0599999999999978E-2</v>
      </c>
      <c r="K264" s="1">
        <f t="shared" si="68"/>
        <v>4.4479999999999985E-2</v>
      </c>
      <c r="L264" s="1">
        <f t="shared" si="68"/>
        <v>3.193399999999999E-2</v>
      </c>
      <c r="M264" s="1">
        <f t="shared" si="68"/>
        <v>3.8359999999999991E-2</v>
      </c>
      <c r="N264" s="1">
        <f t="shared" si="68"/>
        <v>3.506621599999999E-2</v>
      </c>
      <c r="O264" s="1">
        <f t="shared" si="68"/>
        <v>3.2886271999999987E-2</v>
      </c>
      <c r="P264" s="1">
        <f t="shared" si="68"/>
        <v>3.2239999999999991E-2</v>
      </c>
      <c r="Q264" s="1">
        <f t="shared" si="68"/>
        <v>3.6829999999999988E-2</v>
      </c>
    </row>
    <row r="265" spans="1:49">
      <c r="A265" s="7" t="s">
        <v>22</v>
      </c>
      <c r="B265" s="1">
        <f t="shared" ref="B265:Q265" si="69">((1+B264)^B255-$B$7*$B$8*(1-B254)*(1-(1+B264)^B255)/(1-(1+B264)))*B261</f>
        <v>2.0506000000000002</v>
      </c>
      <c r="C265" s="1">
        <f t="shared" si="69"/>
        <v>2.0484800000000001</v>
      </c>
      <c r="D265" s="1">
        <f t="shared" si="69"/>
        <v>2.0362399999999998</v>
      </c>
      <c r="E265" s="1">
        <f t="shared" si="69"/>
        <v>2.0296524319999998</v>
      </c>
      <c r="F265" s="1">
        <f t="shared" si="69"/>
        <v>2.025292544</v>
      </c>
      <c r="G265" s="1">
        <f t="shared" si="69"/>
        <v>2.024</v>
      </c>
      <c r="H265" s="1">
        <f t="shared" si="69"/>
        <v>2.0331799999999998</v>
      </c>
      <c r="I265" s="1">
        <f t="shared" si="69"/>
        <v>2.0233879999999997</v>
      </c>
      <c r="J265" s="1">
        <f t="shared" si="69"/>
        <v>2.0506000000000002</v>
      </c>
      <c r="K265" s="1">
        <f t="shared" si="69"/>
        <v>2.0484800000000001</v>
      </c>
      <c r="L265" s="1">
        <f t="shared" si="69"/>
        <v>2.0233879999999997</v>
      </c>
      <c r="M265" s="1">
        <f t="shared" si="69"/>
        <v>2.0362399999999998</v>
      </c>
      <c r="N265" s="1">
        <f t="shared" si="69"/>
        <v>2.0296524319999998</v>
      </c>
      <c r="O265" s="1">
        <f t="shared" si="69"/>
        <v>2.025292544</v>
      </c>
      <c r="P265" s="1">
        <f t="shared" si="69"/>
        <v>2.024</v>
      </c>
      <c r="Q265" s="1">
        <f t="shared" si="69"/>
        <v>2.0331799999999998</v>
      </c>
    </row>
    <row r="266" spans="1:49">
      <c r="A266" s="7" t="s">
        <v>23</v>
      </c>
      <c r="B266" s="1">
        <f t="shared" ref="B266:Q266" si="70">($B$5*(1-(1+B264)^B255)/(1-(1+B264))-$B$5*$B$7*$B$8*(1-B254)*(B255*(1-(1+B264))-(1-(1+B264)^B255))/((1-(1+B264))^2))*B261</f>
        <v>0.04</v>
      </c>
      <c r="C266" s="1">
        <f t="shared" si="70"/>
        <v>0.04</v>
      </c>
      <c r="D266" s="1">
        <f t="shared" si="70"/>
        <v>0.04</v>
      </c>
      <c r="E266" s="1">
        <f t="shared" si="70"/>
        <v>0.04</v>
      </c>
      <c r="F266" s="1">
        <f t="shared" si="70"/>
        <v>0.04</v>
      </c>
      <c r="G266" s="1">
        <f t="shared" si="70"/>
        <v>0.04</v>
      </c>
      <c r="H266" s="1">
        <f t="shared" si="70"/>
        <v>0.04</v>
      </c>
      <c r="I266" s="1">
        <f t="shared" si="70"/>
        <v>0.04</v>
      </c>
      <c r="J266" s="1">
        <f t="shared" si="70"/>
        <v>0.04</v>
      </c>
      <c r="K266" s="1">
        <f t="shared" si="70"/>
        <v>0.04</v>
      </c>
      <c r="L266" s="1">
        <f t="shared" si="70"/>
        <v>0.04</v>
      </c>
      <c r="M266" s="1">
        <f t="shared" si="70"/>
        <v>0.04</v>
      </c>
      <c r="N266" s="1">
        <f t="shared" si="70"/>
        <v>0.04</v>
      </c>
      <c r="O266" s="1">
        <f t="shared" si="70"/>
        <v>0.04</v>
      </c>
      <c r="P266" s="1">
        <f t="shared" si="70"/>
        <v>0.04</v>
      </c>
      <c r="Q266" s="1">
        <f t="shared" si="70"/>
        <v>0.04</v>
      </c>
    </row>
    <row r="267" spans="1:49">
      <c r="A267" s="7" t="s">
        <v>116</v>
      </c>
      <c r="B267" s="1">
        <f t="shared" ref="B267:Q267" si="71">B265-B253*B266-B262</f>
        <v>1.0506000000000002</v>
      </c>
      <c r="C267" s="1">
        <f t="shared" si="71"/>
        <v>1.0484800000000001</v>
      </c>
      <c r="D267" s="1">
        <f t="shared" si="71"/>
        <v>1.0362399999999998</v>
      </c>
      <c r="E267" s="1">
        <f t="shared" si="71"/>
        <v>1.0296524319999998</v>
      </c>
      <c r="F267" s="1">
        <f t="shared" si="71"/>
        <v>1.025292544</v>
      </c>
      <c r="G267" s="1">
        <f t="shared" si="71"/>
        <v>1.024</v>
      </c>
      <c r="H267" s="1">
        <f t="shared" si="71"/>
        <v>1.0331799999999998</v>
      </c>
      <c r="I267" s="1">
        <f t="shared" si="71"/>
        <v>1.0233879999999997</v>
      </c>
      <c r="J267" s="1">
        <f t="shared" si="71"/>
        <v>1.0434000000000001</v>
      </c>
      <c r="K267" s="1">
        <f t="shared" si="71"/>
        <v>1.04128</v>
      </c>
      <c r="L267" s="1">
        <f t="shared" si="71"/>
        <v>1.0161879999999996</v>
      </c>
      <c r="M267" s="1">
        <f t="shared" si="71"/>
        <v>1.0250399999999997</v>
      </c>
      <c r="N267" s="1">
        <f t="shared" si="71"/>
        <v>1.0184524319999997</v>
      </c>
      <c r="O267" s="1">
        <f t="shared" si="71"/>
        <v>1.0140925439999999</v>
      </c>
      <c r="P267" s="1">
        <f t="shared" si="71"/>
        <v>1.0127999999999999</v>
      </c>
      <c r="Q267" s="1">
        <f t="shared" si="71"/>
        <v>1.0219799999999997</v>
      </c>
    </row>
    <row r="268" spans="1:49">
      <c r="A268" s="7" t="s">
        <v>24</v>
      </c>
      <c r="B268">
        <f t="shared" ref="B268:Q268" si="72">B267/((1+$B$4)^B255)</f>
        <v>1.0300000000000002</v>
      </c>
      <c r="C268">
        <f t="shared" si="72"/>
        <v>1.027921568627451</v>
      </c>
      <c r="D268">
        <f t="shared" si="72"/>
        <v>1.0159215686274508</v>
      </c>
      <c r="E268">
        <f t="shared" si="72"/>
        <v>1.0094631686274507</v>
      </c>
      <c r="F268">
        <f t="shared" si="72"/>
        <v>1.005188768627451</v>
      </c>
      <c r="G268">
        <f t="shared" si="72"/>
        <v>1.003921568627451</v>
      </c>
      <c r="H268">
        <f t="shared" si="72"/>
        <v>1.0129215686274506</v>
      </c>
      <c r="I268">
        <f t="shared" si="72"/>
        <v>1.0033215686274508</v>
      </c>
      <c r="J268">
        <f t="shared" si="72"/>
        <v>1.0229411764705882</v>
      </c>
      <c r="K268">
        <f t="shared" si="72"/>
        <v>1.0208627450980392</v>
      </c>
      <c r="L268">
        <f t="shared" si="72"/>
        <v>0.9962627450980388</v>
      </c>
      <c r="M268">
        <f t="shared" si="72"/>
        <v>1.004941176470588</v>
      </c>
      <c r="N268">
        <f t="shared" si="72"/>
        <v>0.99848277647058792</v>
      </c>
      <c r="O268">
        <f t="shared" si="72"/>
        <v>0.99420837647058813</v>
      </c>
      <c r="P268">
        <f t="shared" si="72"/>
        <v>0.9929411764705881</v>
      </c>
      <c r="Q268">
        <f t="shared" si="72"/>
        <v>1.0019411764705879</v>
      </c>
    </row>
    <row r="269" spans="1:49">
      <c r="A269" s="7" t="s">
        <v>12</v>
      </c>
      <c r="B269">
        <f t="shared" ref="B269:Q269" si="73">B268^(1/B255)-1</f>
        <v>3.0000000000000249E-2</v>
      </c>
      <c r="C269">
        <f t="shared" si="73"/>
        <v>2.7921568627450988E-2</v>
      </c>
      <c r="D269">
        <f t="shared" si="73"/>
        <v>1.5921568627450755E-2</v>
      </c>
      <c r="E269">
        <f t="shared" si="73"/>
        <v>9.4631686274506688E-3</v>
      </c>
      <c r="F269">
        <f t="shared" si="73"/>
        <v>5.1887686274509903E-3</v>
      </c>
      <c r="G269">
        <f t="shared" si="73"/>
        <v>3.9215686274509665E-3</v>
      </c>
      <c r="H269">
        <f t="shared" si="73"/>
        <v>1.2921568627450641E-2</v>
      </c>
      <c r="I269">
        <f t="shared" si="73"/>
        <v>3.3215686274508105E-3</v>
      </c>
      <c r="J269">
        <f t="shared" si="73"/>
        <v>2.2941176470588243E-2</v>
      </c>
      <c r="K269">
        <f t="shared" si="73"/>
        <v>2.0862745098039204E-2</v>
      </c>
      <c r="L269">
        <f t="shared" si="73"/>
        <v>-3.7372549019611956E-3</v>
      </c>
      <c r="M269">
        <f t="shared" si="73"/>
        <v>4.9411764705880046E-3</v>
      </c>
      <c r="N269">
        <f t="shared" si="73"/>
        <v>-1.5172235294120817E-3</v>
      </c>
      <c r="O269">
        <f t="shared" si="73"/>
        <v>-5.7916235294118712E-3</v>
      </c>
      <c r="P269">
        <f t="shared" si="73"/>
        <v>-7.0588235294118951E-3</v>
      </c>
      <c r="Q269">
        <f t="shared" si="73"/>
        <v>1.9411764705878909E-3</v>
      </c>
    </row>
    <row r="270" spans="1:49">
      <c r="A270" s="7" t="s">
        <v>5</v>
      </c>
      <c r="B270">
        <f t="shared" ref="B270:Q270" si="74">$B$3-B269</f>
        <v>-2.4980018054066022E-16</v>
      </c>
      <c r="C270">
        <f t="shared" si="74"/>
        <v>2.0784313725490111E-3</v>
      </c>
      <c r="D270">
        <f t="shared" si="74"/>
        <v>1.4078431372549244E-2</v>
      </c>
      <c r="E270">
        <f t="shared" si="74"/>
        <v>2.053683137254933E-2</v>
      </c>
      <c r="F270">
        <f t="shared" si="74"/>
        <v>2.4811231372549009E-2</v>
      </c>
      <c r="G270">
        <f t="shared" si="74"/>
        <v>2.6078431372549032E-2</v>
      </c>
      <c r="H270">
        <f t="shared" si="74"/>
        <v>1.7078431372549358E-2</v>
      </c>
      <c r="I270">
        <f t="shared" si="74"/>
        <v>2.6678431372549188E-2</v>
      </c>
      <c r="J270">
        <f t="shared" si="74"/>
        <v>7.0588235294117563E-3</v>
      </c>
      <c r="K270">
        <f t="shared" si="74"/>
        <v>9.1372549019607952E-3</v>
      </c>
      <c r="L270">
        <f t="shared" si="74"/>
        <v>3.3737254901961194E-2</v>
      </c>
      <c r="M270">
        <f t="shared" si="74"/>
        <v>2.5058823529411994E-2</v>
      </c>
      <c r="N270">
        <f t="shared" si="74"/>
        <v>3.1517223529412081E-2</v>
      </c>
      <c r="O270">
        <f t="shared" si="74"/>
        <v>3.579162352941187E-2</v>
      </c>
      <c r="P270">
        <f t="shared" si="74"/>
        <v>3.7058823529411894E-2</v>
      </c>
      <c r="Q270">
        <f t="shared" si="74"/>
        <v>2.8058823529412108E-2</v>
      </c>
    </row>
    <row r="271" spans="1:49" s="17" customFormat="1">
      <c r="A271" s="17" t="s">
        <v>6</v>
      </c>
      <c r="B271" s="16">
        <f t="shared" ref="B271:Q271" si="75">B270/$B$3</f>
        <v>-8.3266726846886741E-15</v>
      </c>
      <c r="C271" s="16">
        <f t="shared" si="75"/>
        <v>6.9281045751633713E-2</v>
      </c>
      <c r="D271" s="16">
        <f t="shared" si="75"/>
        <v>0.46928104575164148</v>
      </c>
      <c r="E271" s="16">
        <f t="shared" si="75"/>
        <v>0.68456104575164434</v>
      </c>
      <c r="F271" s="16">
        <f t="shared" si="75"/>
        <v>0.82704104575163362</v>
      </c>
      <c r="G271" s="16">
        <f t="shared" si="75"/>
        <v>0.86928104575163445</v>
      </c>
      <c r="H271" s="16">
        <f t="shared" si="75"/>
        <v>0.56928104575164529</v>
      </c>
      <c r="I271" s="16">
        <f t="shared" si="75"/>
        <v>0.88928104575163969</v>
      </c>
      <c r="J271" s="16">
        <f t="shared" si="75"/>
        <v>0.23529411764705854</v>
      </c>
      <c r="K271" s="16">
        <f t="shared" si="75"/>
        <v>0.30457516339869317</v>
      </c>
      <c r="L271" s="16">
        <f t="shared" si="75"/>
        <v>1.1245751633987064</v>
      </c>
      <c r="M271" s="16">
        <f t="shared" si="75"/>
        <v>0.83529411764706651</v>
      </c>
      <c r="N271" s="16">
        <f t="shared" si="75"/>
        <v>1.0505741176470693</v>
      </c>
      <c r="O271" s="16">
        <f t="shared" si="75"/>
        <v>1.1930541176470624</v>
      </c>
      <c r="P271" s="16">
        <f t="shared" si="75"/>
        <v>1.2352941176470631</v>
      </c>
      <c r="Q271" s="16">
        <f t="shared" si="75"/>
        <v>0.93529411764707027</v>
      </c>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row>
    <row r="272" spans="1:49" s="17" customFormat="1">
      <c r="A272" s="17" t="s">
        <v>13</v>
      </c>
      <c r="B272" s="18">
        <f>B259/B267*100</f>
        <v>99.999999999999972</v>
      </c>
      <c r="C272" s="18">
        <f t="shared" ref="C272:Q272" si="76">C259/C267*100</f>
        <v>100.2021974668091</v>
      </c>
      <c r="D272" s="18">
        <f t="shared" si="76"/>
        <v>101.38577935613372</v>
      </c>
      <c r="E272" s="18">
        <f t="shared" si="76"/>
        <v>102.03443097388811</v>
      </c>
      <c r="F272" s="18">
        <f t="shared" si="76"/>
        <v>102.4683156186104</v>
      </c>
      <c r="G272" s="18">
        <f t="shared" si="76"/>
        <v>102.59765624999999</v>
      </c>
      <c r="H272" s="18">
        <f t="shared" si="76"/>
        <v>101.68605664066284</v>
      </c>
      <c r="I272" s="18">
        <f t="shared" si="76"/>
        <v>102.65901104957263</v>
      </c>
      <c r="J272" s="18">
        <f t="shared" si="76"/>
        <v>100.69005175388153</v>
      </c>
      <c r="K272" s="18">
        <f t="shared" si="76"/>
        <v>100.89505224339274</v>
      </c>
      <c r="L272" s="18">
        <f t="shared" si="76"/>
        <v>103.38638126016055</v>
      </c>
      <c r="M272" s="18">
        <f t="shared" si="76"/>
        <v>102.49356122687898</v>
      </c>
      <c r="N272" s="18">
        <f t="shared" si="76"/>
        <v>103.1565114864393</v>
      </c>
      <c r="O272" s="18">
        <f t="shared" si="76"/>
        <v>103.60001226870277</v>
      </c>
      <c r="P272" s="18">
        <f t="shared" si="76"/>
        <v>103.73222748815168</v>
      </c>
      <c r="Q272" s="18">
        <f t="shared" si="76"/>
        <v>102.80044619268483</v>
      </c>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row>
    <row r="274" spans="1:18">
      <c r="A274" s="2" t="s">
        <v>294</v>
      </c>
    </row>
    <row r="275" spans="1:18">
      <c r="A275" t="s">
        <v>295</v>
      </c>
      <c r="B275" s="2" t="s">
        <v>73</v>
      </c>
      <c r="C275" s="2" t="s">
        <v>74</v>
      </c>
      <c r="D275" s="2" t="s">
        <v>75</v>
      </c>
      <c r="E275" s="2" t="s">
        <v>76</v>
      </c>
      <c r="F275" s="2" t="s">
        <v>77</v>
      </c>
      <c r="G275" s="2" t="s">
        <v>78</v>
      </c>
      <c r="H275" s="2" t="s">
        <v>79</v>
      </c>
      <c r="I275" s="2" t="s">
        <v>32</v>
      </c>
      <c r="J275" s="2" t="s">
        <v>73</v>
      </c>
      <c r="K275" s="2" t="s">
        <v>74</v>
      </c>
      <c r="L275" s="2" t="s">
        <v>32</v>
      </c>
      <c r="M275" s="2" t="s">
        <v>75</v>
      </c>
      <c r="N275" s="2" t="s">
        <v>76</v>
      </c>
      <c r="O275" s="2" t="s">
        <v>77</v>
      </c>
      <c r="P275" s="2" t="s">
        <v>78</v>
      </c>
      <c r="Q275" s="2" t="s">
        <v>79</v>
      </c>
    </row>
    <row r="276" spans="1:18">
      <c r="A276" s="7" t="s">
        <v>275</v>
      </c>
      <c r="B276" s="2" t="s">
        <v>73</v>
      </c>
      <c r="C276" s="2" t="s">
        <v>73</v>
      </c>
      <c r="D276" s="2" t="s">
        <v>73</v>
      </c>
      <c r="E276" s="2" t="s">
        <v>73</v>
      </c>
      <c r="F276" s="2" t="s">
        <v>73</v>
      </c>
      <c r="G276" s="2" t="s">
        <v>73</v>
      </c>
      <c r="H276" s="2" t="s">
        <v>73</v>
      </c>
      <c r="I276" s="2" t="s">
        <v>73</v>
      </c>
      <c r="J276" s="2" t="s">
        <v>74</v>
      </c>
      <c r="K276" s="2" t="s">
        <v>74</v>
      </c>
      <c r="L276" s="2" t="s">
        <v>74</v>
      </c>
      <c r="M276" s="2" t="s">
        <v>75</v>
      </c>
      <c r="N276" s="2" t="s">
        <v>75</v>
      </c>
      <c r="O276" s="2" t="s">
        <v>75</v>
      </c>
      <c r="P276" s="2" t="s">
        <v>75</v>
      </c>
      <c r="Q276" s="2" t="s">
        <v>75</v>
      </c>
      <c r="R276" s="2"/>
    </row>
    <row r="277" spans="1:18">
      <c r="A277" s="7" t="s">
        <v>19</v>
      </c>
      <c r="B277" s="40">
        <v>0</v>
      </c>
      <c r="C277" s="14">
        <f>INDEX(SystemParamValues,MATCH("BasicRate",ParamNames,0),MATCH($B$2,SystemNames,0))</f>
        <v>0.2</v>
      </c>
      <c r="D277" s="14">
        <f>INDEX(SystemParamValues,MATCH("HigherRate",ParamNames,0),MATCH($B$2,SystemNames,0))</f>
        <v>0.4</v>
      </c>
      <c r="E277" s="14">
        <f>INDEX(SystemParamValues,MATCH("MTROnCBTaper1Kid",ParamNames,0),MATCH($B$2,SystemNames,0))</f>
        <v>0.50763999999999998</v>
      </c>
      <c r="F277" s="14">
        <f>INDEX(SystemParamValues,MATCH("MTROnCBTaper2Kids",ParamNames,0),MATCH($B$2,SystemNames,0))</f>
        <v>0.57888000000000006</v>
      </c>
      <c r="G277" s="14">
        <f>INDEX(SystemParamValues,MATCH("MTROnPATaper",ParamNames,0),MATCH($B$2,SystemNames,0))</f>
        <v>0.6</v>
      </c>
      <c r="H277" s="14">
        <f>INDEX(SystemParamValues,MATCH("AdditionalRate",ParamNames,0),MATCH($B$2,SystemNames,0))</f>
        <v>0.45</v>
      </c>
      <c r="I277" s="14">
        <f>INDEX(SystemParamValues,MATCH("BasicRate",ParamNames,0),MATCH($B$2,SystemNames,0))+INDEX(SystemParamValues,MATCH("TaxCredTaperRate",ParamNames,0),MATCH($B$2,SystemNames,0))</f>
        <v>0.61</v>
      </c>
      <c r="J277" s="14">
        <v>0</v>
      </c>
      <c r="K277" s="14">
        <f>INDEX(SystemParamValues,MATCH("BasicRate",ParamNames,0),MATCH($B$2,SystemNames,0))</f>
        <v>0.2</v>
      </c>
      <c r="L277" s="14">
        <f>INDEX(SystemParamValues,MATCH("BasicRate",ParamNames,0),MATCH($B$2,SystemNames,0))+INDEX(SystemParamValues,MATCH("TaxCredTaperRate",ParamNames,0),MATCH($B$2,SystemNames,0))</f>
        <v>0.61</v>
      </c>
      <c r="M277" s="14">
        <f>INDEX(SystemParamValues,MATCH("HigherRate",ParamNames,0),MATCH($B$2,SystemNames,0))</f>
        <v>0.4</v>
      </c>
      <c r="N277" s="14">
        <f>INDEX(SystemParamValues,MATCH("MTROnCBTaper1Kid",ParamNames,0),MATCH($B$2,SystemNames,0))</f>
        <v>0.50763999999999998</v>
      </c>
      <c r="O277" s="14">
        <f>INDEX(SystemParamValues,MATCH("MTROnCBTaper2Kids",ParamNames,0),MATCH($B$2,SystemNames,0))</f>
        <v>0.57888000000000006</v>
      </c>
      <c r="P277" s="14">
        <f>INDEX(SystemParamValues,MATCH("MTROnPATaper",ParamNames,0),MATCH($B$2,SystemNames,0))</f>
        <v>0.6</v>
      </c>
      <c r="Q277" s="14">
        <f>INDEX(SystemParamValues,MATCH("AdditionalRate",ParamNames,0),MATCH($B$2,SystemNames,0))</f>
        <v>0.45</v>
      </c>
    </row>
    <row r="278" spans="1:18">
      <c r="A278" s="7" t="s">
        <v>20</v>
      </c>
      <c r="B278" s="14">
        <v>0</v>
      </c>
      <c r="C278" s="14">
        <v>0</v>
      </c>
      <c r="D278" s="14">
        <v>0</v>
      </c>
      <c r="E278" s="14">
        <v>0</v>
      </c>
      <c r="F278" s="14">
        <v>0</v>
      </c>
      <c r="G278" s="14">
        <v>0</v>
      </c>
      <c r="H278" s="14">
        <v>0</v>
      </c>
      <c r="I278" s="14">
        <v>0</v>
      </c>
      <c r="J278" s="14">
        <f>INDEX(SystemParamValues,MATCH("CGTBasicRate",ParamNames,0),MATCH($B$2,SystemNames,0))</f>
        <v>0.18</v>
      </c>
      <c r="K278" s="14">
        <f>INDEX(SystemParamValues,MATCH("CGTBasicRate",ParamNames,0),MATCH($B$2,SystemNames,0))</f>
        <v>0.18</v>
      </c>
      <c r="L278" s="14">
        <f>INDEX(SystemParamValues,MATCH("CGTBasicRate",ParamNames,0),MATCH($B$2,SystemNames,0))</f>
        <v>0.18</v>
      </c>
      <c r="M278" s="14">
        <f>INDEX(SystemParamValues,MATCH("CGTHigherRate",ParamNames,0),MATCH($B$2,SystemNames,0))</f>
        <v>0.28000000000000003</v>
      </c>
      <c r="N278" s="14">
        <f>INDEX(SystemParamValues,MATCH("CGTHigherRate",ParamNames,0),MATCH($B$2,SystemNames,0))</f>
        <v>0.28000000000000003</v>
      </c>
      <c r="O278" s="14">
        <f>INDEX(SystemParamValues,MATCH("CGTHigherRate",ParamNames,0),MATCH($B$2,SystemNames,0))</f>
        <v>0.28000000000000003</v>
      </c>
      <c r="P278" s="14">
        <f>INDEX(SystemParamValues,MATCH("CGTHigherRate",ParamNames,0),MATCH($B$2,SystemNames,0))</f>
        <v>0.28000000000000003</v>
      </c>
      <c r="Q278" s="14">
        <f>INDEX(SystemParamValues,MATCH("CGTHigherRate",ParamNames,0),MATCH($B$2,SystemNames,0))</f>
        <v>0.28000000000000003</v>
      </c>
    </row>
    <row r="279" spans="1:18">
      <c r="A279" s="7" t="s">
        <v>34</v>
      </c>
      <c r="B279" s="14">
        <v>0</v>
      </c>
      <c r="C279" s="14">
        <f t="shared" ref="C279:I279" si="77">INDEX(SystemParamValues,MATCH("BasicRate",ParamNames,0),MATCH($B$2,SystemNames,0))</f>
        <v>0.2</v>
      </c>
      <c r="D279" s="14">
        <f t="shared" si="77"/>
        <v>0.2</v>
      </c>
      <c r="E279" s="14">
        <f t="shared" si="77"/>
        <v>0.2</v>
      </c>
      <c r="F279" s="14">
        <f t="shared" si="77"/>
        <v>0.2</v>
      </c>
      <c r="G279" s="14">
        <f t="shared" si="77"/>
        <v>0.2</v>
      </c>
      <c r="H279" s="14">
        <f t="shared" si="77"/>
        <v>0.2</v>
      </c>
      <c r="I279" s="14">
        <f t="shared" si="77"/>
        <v>0.2</v>
      </c>
      <c r="J279" s="14">
        <v>0</v>
      </c>
      <c r="K279" s="14">
        <f t="shared" ref="K279:Q279" si="78">INDEX(SystemParamValues,MATCH("BasicRate",ParamNames,0),MATCH($B$2,SystemNames,0))</f>
        <v>0.2</v>
      </c>
      <c r="L279" s="14">
        <f t="shared" si="78"/>
        <v>0.2</v>
      </c>
      <c r="M279" s="14">
        <f t="shared" si="78"/>
        <v>0.2</v>
      </c>
      <c r="N279" s="14">
        <f t="shared" si="78"/>
        <v>0.2</v>
      </c>
      <c r="O279" s="14">
        <f t="shared" si="78"/>
        <v>0.2</v>
      </c>
      <c r="P279" s="14">
        <f t="shared" si="78"/>
        <v>0.2</v>
      </c>
      <c r="Q279" s="14">
        <f t="shared" si="78"/>
        <v>0.2</v>
      </c>
    </row>
    <row r="280" spans="1:18">
      <c r="A280" s="7" t="s">
        <v>3</v>
      </c>
      <c r="B280" s="40">
        <v>10</v>
      </c>
      <c r="C280" s="40">
        <v>10</v>
      </c>
      <c r="D280" s="40">
        <v>10</v>
      </c>
      <c r="E280" s="40">
        <v>10</v>
      </c>
      <c r="F280" s="40">
        <v>10</v>
      </c>
      <c r="G280" s="40">
        <v>10</v>
      </c>
      <c r="H280" s="40">
        <v>10</v>
      </c>
      <c r="I280" s="40">
        <v>10</v>
      </c>
      <c r="J280" s="40">
        <v>10</v>
      </c>
      <c r="K280" s="40">
        <v>10</v>
      </c>
      <c r="L280" s="40">
        <v>10</v>
      </c>
      <c r="M280" s="40">
        <v>10</v>
      </c>
      <c r="N280" s="40">
        <v>10</v>
      </c>
      <c r="O280" s="40">
        <v>10</v>
      </c>
      <c r="P280" s="40">
        <v>10</v>
      </c>
      <c r="Q280" s="40">
        <v>10</v>
      </c>
    </row>
    <row r="281" spans="1:18">
      <c r="A281" s="7" t="s">
        <v>251</v>
      </c>
      <c r="B281" s="1">
        <f>1</f>
        <v>1</v>
      </c>
      <c r="C281" s="1">
        <f>1</f>
        <v>1</v>
      </c>
      <c r="D281" s="1">
        <f>1</f>
        <v>1</v>
      </c>
      <c r="E281" s="1">
        <f>1</f>
        <v>1</v>
      </c>
      <c r="F281" s="1">
        <f>1</f>
        <v>1</v>
      </c>
      <c r="G281" s="1">
        <f>1</f>
        <v>1</v>
      </c>
      <c r="H281" s="1">
        <f>1</f>
        <v>1</v>
      </c>
      <c r="I281" s="1">
        <f>1</f>
        <v>1</v>
      </c>
      <c r="J281" s="1">
        <f>1</f>
        <v>1</v>
      </c>
      <c r="K281" s="1">
        <f>1</f>
        <v>1</v>
      </c>
      <c r="L281" s="1">
        <f>1</f>
        <v>1</v>
      </c>
      <c r="M281" s="1">
        <f>1</f>
        <v>1</v>
      </c>
      <c r="N281" s="1">
        <f>1</f>
        <v>1</v>
      </c>
      <c r="O281" s="1">
        <f>1</f>
        <v>1</v>
      </c>
      <c r="P281" s="1">
        <f>1</f>
        <v>1</v>
      </c>
      <c r="Q281" s="1">
        <f>1</f>
        <v>1</v>
      </c>
    </row>
    <row r="282" spans="1:18">
      <c r="A282" s="7" t="s">
        <v>250</v>
      </c>
      <c r="B282" s="1">
        <f t="shared" ref="B282:Q282" si="79">(1+$B$3)*(1+$B$4)-1</f>
        <v>5.0599999999999978E-2</v>
      </c>
      <c r="C282" s="1">
        <f t="shared" si="79"/>
        <v>5.0599999999999978E-2</v>
      </c>
      <c r="D282" s="1">
        <f t="shared" si="79"/>
        <v>5.0599999999999978E-2</v>
      </c>
      <c r="E282" s="1">
        <f t="shared" si="79"/>
        <v>5.0599999999999978E-2</v>
      </c>
      <c r="F282" s="1">
        <f t="shared" si="79"/>
        <v>5.0599999999999978E-2</v>
      </c>
      <c r="G282" s="1">
        <f t="shared" si="79"/>
        <v>5.0599999999999978E-2</v>
      </c>
      <c r="H282" s="1">
        <f t="shared" si="79"/>
        <v>5.0599999999999978E-2</v>
      </c>
      <c r="I282" s="1">
        <f t="shared" si="79"/>
        <v>5.0599999999999978E-2</v>
      </c>
      <c r="J282" s="1">
        <f t="shared" si="79"/>
        <v>5.0599999999999978E-2</v>
      </c>
      <c r="K282" s="1">
        <f t="shared" si="79"/>
        <v>5.0599999999999978E-2</v>
      </c>
      <c r="L282" s="1">
        <f t="shared" si="79"/>
        <v>5.0599999999999978E-2</v>
      </c>
      <c r="M282" s="1">
        <f t="shared" si="79"/>
        <v>5.0599999999999978E-2</v>
      </c>
      <c r="N282" s="1">
        <f t="shared" si="79"/>
        <v>5.0599999999999978E-2</v>
      </c>
      <c r="O282" s="1">
        <f t="shared" si="79"/>
        <v>5.0599999999999978E-2</v>
      </c>
      <c r="P282" s="1">
        <f t="shared" si="79"/>
        <v>5.0599999999999978E-2</v>
      </c>
      <c r="Q282" s="1">
        <f t="shared" si="79"/>
        <v>5.0599999999999978E-2</v>
      </c>
    </row>
    <row r="283" spans="1:18">
      <c r="A283" s="7" t="s">
        <v>254</v>
      </c>
      <c r="B283" s="1">
        <f t="shared" ref="B283:Q283" si="80">B281*((1+B282)^B280)</f>
        <v>1.6382265673600411</v>
      </c>
      <c r="C283" s="1">
        <f t="shared" si="80"/>
        <v>1.6382265673600411</v>
      </c>
      <c r="D283" s="1">
        <f t="shared" si="80"/>
        <v>1.6382265673600411</v>
      </c>
      <c r="E283" s="1">
        <f t="shared" si="80"/>
        <v>1.6382265673600411</v>
      </c>
      <c r="F283" s="1">
        <f t="shared" si="80"/>
        <v>1.6382265673600411</v>
      </c>
      <c r="G283" s="1">
        <f t="shared" si="80"/>
        <v>1.6382265673600411</v>
      </c>
      <c r="H283" s="1">
        <f t="shared" si="80"/>
        <v>1.6382265673600411</v>
      </c>
      <c r="I283" s="1">
        <f t="shared" si="80"/>
        <v>1.6382265673600411</v>
      </c>
      <c r="J283" s="1">
        <f t="shared" si="80"/>
        <v>1.6382265673600411</v>
      </c>
      <c r="K283" s="1">
        <f t="shared" si="80"/>
        <v>1.6382265673600411</v>
      </c>
      <c r="L283" s="1">
        <f t="shared" si="80"/>
        <v>1.6382265673600411</v>
      </c>
      <c r="M283" s="1">
        <f t="shared" si="80"/>
        <v>1.6382265673600411</v>
      </c>
      <c r="N283" s="1">
        <f t="shared" si="80"/>
        <v>1.6382265673600411</v>
      </c>
      <c r="O283" s="1">
        <f t="shared" si="80"/>
        <v>1.6382265673600411</v>
      </c>
      <c r="P283" s="1">
        <f t="shared" si="80"/>
        <v>1.6382265673600411</v>
      </c>
      <c r="Q283" s="1">
        <f t="shared" si="80"/>
        <v>1.6382265673600411</v>
      </c>
    </row>
    <row r="284" spans="1:18">
      <c r="A284" s="7" t="s">
        <v>258</v>
      </c>
      <c r="B284" s="1">
        <f t="shared" ref="B284:Q284" si="81">B283</f>
        <v>1.6382265673600411</v>
      </c>
      <c r="C284" s="1">
        <f t="shared" si="81"/>
        <v>1.6382265673600411</v>
      </c>
      <c r="D284" s="1">
        <f t="shared" si="81"/>
        <v>1.6382265673600411</v>
      </c>
      <c r="E284" s="1">
        <f t="shared" si="81"/>
        <v>1.6382265673600411</v>
      </c>
      <c r="F284" s="1">
        <f t="shared" si="81"/>
        <v>1.6382265673600411</v>
      </c>
      <c r="G284" s="1">
        <f t="shared" si="81"/>
        <v>1.6382265673600411</v>
      </c>
      <c r="H284" s="1">
        <f t="shared" si="81"/>
        <v>1.6382265673600411</v>
      </c>
      <c r="I284" s="1">
        <f t="shared" si="81"/>
        <v>1.6382265673600411</v>
      </c>
      <c r="J284" s="1">
        <f t="shared" si="81"/>
        <v>1.6382265673600411</v>
      </c>
      <c r="K284" s="1">
        <f t="shared" si="81"/>
        <v>1.6382265673600411</v>
      </c>
      <c r="L284" s="1">
        <f t="shared" si="81"/>
        <v>1.6382265673600411</v>
      </c>
      <c r="M284" s="1">
        <f t="shared" si="81"/>
        <v>1.6382265673600411</v>
      </c>
      <c r="N284" s="1">
        <f t="shared" si="81"/>
        <v>1.6382265673600411</v>
      </c>
      <c r="O284" s="1">
        <f t="shared" si="81"/>
        <v>1.6382265673600411</v>
      </c>
      <c r="P284" s="1">
        <f t="shared" si="81"/>
        <v>1.6382265673600411</v>
      </c>
      <c r="Q284" s="1">
        <f t="shared" si="81"/>
        <v>1.6382265673600411</v>
      </c>
    </row>
    <row r="285" spans="1:18">
      <c r="A285" s="7" t="s">
        <v>253</v>
      </c>
      <c r="B285" s="1">
        <f>1</f>
        <v>1</v>
      </c>
      <c r="C285" s="1">
        <f>1</f>
        <v>1</v>
      </c>
      <c r="D285" s="1">
        <f>1</f>
        <v>1</v>
      </c>
      <c r="E285" s="1">
        <f>1</f>
        <v>1</v>
      </c>
      <c r="F285" s="1">
        <f>1</f>
        <v>1</v>
      </c>
      <c r="G285" s="1">
        <f>1</f>
        <v>1</v>
      </c>
      <c r="H285" s="1">
        <f>1</f>
        <v>1</v>
      </c>
      <c r="I285" s="1">
        <f>1</f>
        <v>1</v>
      </c>
      <c r="J285" s="1">
        <f>1</f>
        <v>1</v>
      </c>
      <c r="K285" s="1">
        <f>1</f>
        <v>1</v>
      </c>
      <c r="L285" s="1">
        <f>1</f>
        <v>1</v>
      </c>
      <c r="M285" s="1">
        <f>1</f>
        <v>1</v>
      </c>
      <c r="N285" s="1">
        <f>1</f>
        <v>1</v>
      </c>
      <c r="O285" s="1">
        <f>1</f>
        <v>1</v>
      </c>
      <c r="P285" s="1">
        <f>1</f>
        <v>1</v>
      </c>
      <c r="Q285" s="1">
        <f>1</f>
        <v>1</v>
      </c>
    </row>
    <row r="286" spans="1:18">
      <c r="A286" s="7" t="s">
        <v>36</v>
      </c>
      <c r="B286" s="1">
        <f t="shared" ref="B286:Q286" si="82">B285/(1-$B$8)</f>
        <v>2</v>
      </c>
      <c r="C286" s="1">
        <f t="shared" si="82"/>
        <v>2</v>
      </c>
      <c r="D286" s="1">
        <f t="shared" si="82"/>
        <v>2</v>
      </c>
      <c r="E286" s="1">
        <f t="shared" si="82"/>
        <v>2</v>
      </c>
      <c r="F286" s="1">
        <f t="shared" si="82"/>
        <v>2</v>
      </c>
      <c r="G286" s="1">
        <f t="shared" si="82"/>
        <v>2</v>
      </c>
      <c r="H286" s="1">
        <f t="shared" si="82"/>
        <v>2</v>
      </c>
      <c r="I286" s="1">
        <f t="shared" si="82"/>
        <v>2</v>
      </c>
      <c r="J286" s="1">
        <f t="shared" si="82"/>
        <v>2</v>
      </c>
      <c r="K286" s="1">
        <f t="shared" si="82"/>
        <v>2</v>
      </c>
      <c r="L286" s="1">
        <f t="shared" si="82"/>
        <v>2</v>
      </c>
      <c r="M286" s="1">
        <f t="shared" si="82"/>
        <v>2</v>
      </c>
      <c r="N286" s="1">
        <f t="shared" si="82"/>
        <v>2</v>
      </c>
      <c r="O286" s="1">
        <f t="shared" si="82"/>
        <v>2</v>
      </c>
      <c r="P286" s="1">
        <f t="shared" si="82"/>
        <v>2</v>
      </c>
      <c r="Q286" s="1">
        <f t="shared" si="82"/>
        <v>2</v>
      </c>
    </row>
    <row r="287" spans="1:18">
      <c r="A287" s="7" t="s">
        <v>37</v>
      </c>
      <c r="B287" s="1">
        <f t="shared" ref="B287:Q287" si="83">B286-B285</f>
        <v>1</v>
      </c>
      <c r="C287" s="1">
        <f t="shared" si="83"/>
        <v>1</v>
      </c>
      <c r="D287" s="1">
        <f t="shared" si="83"/>
        <v>1</v>
      </c>
      <c r="E287" s="1">
        <f t="shared" si="83"/>
        <v>1</v>
      </c>
      <c r="F287" s="1">
        <f t="shared" si="83"/>
        <v>1</v>
      </c>
      <c r="G287" s="1">
        <f t="shared" si="83"/>
        <v>1</v>
      </c>
      <c r="H287" s="1">
        <f t="shared" si="83"/>
        <v>1</v>
      </c>
      <c r="I287" s="1">
        <f t="shared" si="83"/>
        <v>1</v>
      </c>
      <c r="J287" s="1">
        <f t="shared" si="83"/>
        <v>1</v>
      </c>
      <c r="K287" s="1">
        <f t="shared" si="83"/>
        <v>1</v>
      </c>
      <c r="L287" s="1">
        <f t="shared" si="83"/>
        <v>1</v>
      </c>
      <c r="M287" s="1">
        <f t="shared" si="83"/>
        <v>1</v>
      </c>
      <c r="N287" s="1">
        <f t="shared" si="83"/>
        <v>1</v>
      </c>
      <c r="O287" s="1">
        <f t="shared" si="83"/>
        <v>1</v>
      </c>
      <c r="P287" s="1">
        <f t="shared" si="83"/>
        <v>1</v>
      </c>
      <c r="Q287" s="1">
        <f t="shared" si="83"/>
        <v>1</v>
      </c>
    </row>
    <row r="288" spans="1:18">
      <c r="A288" s="7" t="s">
        <v>117</v>
      </c>
      <c r="B288" s="1" t="b">
        <f>B277*$B$6&gt;=B279*$B$7*$B$8</f>
        <v>1</v>
      </c>
      <c r="C288" s="1" t="b">
        <f t="shared" ref="C288:Q288" si="84">C277*$B$6&gt;=C279*$B$7*$B$8</f>
        <v>1</v>
      </c>
      <c r="D288" s="1" t="b">
        <f t="shared" si="84"/>
        <v>1</v>
      </c>
      <c r="E288" s="1" t="b">
        <f t="shared" si="84"/>
        <v>1</v>
      </c>
      <c r="F288" s="1" t="b">
        <f t="shared" si="84"/>
        <v>1</v>
      </c>
      <c r="G288" s="1" t="b">
        <f t="shared" si="84"/>
        <v>1</v>
      </c>
      <c r="H288" s="1" t="b">
        <f t="shared" si="84"/>
        <v>1</v>
      </c>
      <c r="I288" s="1" t="b">
        <f t="shared" si="84"/>
        <v>1</v>
      </c>
      <c r="J288" s="1" t="b">
        <f t="shared" si="84"/>
        <v>1</v>
      </c>
      <c r="K288" s="1" t="b">
        <f t="shared" si="84"/>
        <v>1</v>
      </c>
      <c r="L288" s="1" t="b">
        <f t="shared" si="84"/>
        <v>1</v>
      </c>
      <c r="M288" s="1" t="b">
        <f t="shared" si="84"/>
        <v>1</v>
      </c>
      <c r="N288" s="1" t="b">
        <f t="shared" si="84"/>
        <v>1</v>
      </c>
      <c r="O288" s="1" t="b">
        <f t="shared" si="84"/>
        <v>1</v>
      </c>
      <c r="P288" s="1" t="b">
        <f t="shared" si="84"/>
        <v>1</v>
      </c>
      <c r="Q288" s="1" t="b">
        <f t="shared" si="84"/>
        <v>1</v>
      </c>
      <c r="R288" t="s">
        <v>313</v>
      </c>
    </row>
    <row r="289" spans="1:49">
      <c r="A289" s="7" t="s">
        <v>118</v>
      </c>
      <c r="B289" s="1">
        <f t="shared" ref="B289:Q289" si="85">$B$5+(1-B277)*$B$6</f>
        <v>5.0599999999999978E-2</v>
      </c>
      <c r="C289" s="1">
        <f t="shared" si="85"/>
        <v>4.4479999999999985E-2</v>
      </c>
      <c r="D289" s="1">
        <f t="shared" si="85"/>
        <v>3.8359999999999991E-2</v>
      </c>
      <c r="E289" s="1">
        <f t="shared" si="85"/>
        <v>3.506621599999999E-2</v>
      </c>
      <c r="F289" s="1">
        <f t="shared" si="85"/>
        <v>3.2886271999999987E-2</v>
      </c>
      <c r="G289" s="1">
        <f t="shared" si="85"/>
        <v>3.2239999999999991E-2</v>
      </c>
      <c r="H289" s="1">
        <f t="shared" si="85"/>
        <v>3.6829999999999988E-2</v>
      </c>
      <c r="I289" s="1">
        <f t="shared" si="85"/>
        <v>3.193399999999999E-2</v>
      </c>
      <c r="J289" s="1">
        <f t="shared" si="85"/>
        <v>5.0599999999999978E-2</v>
      </c>
      <c r="K289" s="1">
        <f t="shared" si="85"/>
        <v>4.4479999999999985E-2</v>
      </c>
      <c r="L289" s="1">
        <f t="shared" si="85"/>
        <v>3.193399999999999E-2</v>
      </c>
      <c r="M289" s="1">
        <f t="shared" si="85"/>
        <v>3.8359999999999991E-2</v>
      </c>
      <c r="N289" s="1">
        <f t="shared" si="85"/>
        <v>3.506621599999999E-2</v>
      </c>
      <c r="O289" s="1">
        <f t="shared" si="85"/>
        <v>3.2886271999999987E-2</v>
      </c>
      <c r="P289" s="1">
        <f t="shared" si="85"/>
        <v>3.2239999999999991E-2</v>
      </c>
      <c r="Q289" s="1">
        <f t="shared" si="85"/>
        <v>3.6829999999999988E-2</v>
      </c>
    </row>
    <row r="290" spans="1:49">
      <c r="A290" s="7" t="s">
        <v>22</v>
      </c>
      <c r="B290" s="1">
        <f t="shared" ref="B290:Q290" si="86">((1+B289)^B280-$B$7*$B$8*(1-B279)*(1-(1+B289)^B280)/(1-(1+B289)))*B286</f>
        <v>2.6382265673600411</v>
      </c>
      <c r="C290" s="1">
        <f t="shared" si="86"/>
        <v>2.5942930916507532</v>
      </c>
      <c r="D290" s="1">
        <f t="shared" si="86"/>
        <v>2.4318067017762512</v>
      </c>
      <c r="E290" s="1">
        <f t="shared" si="86"/>
        <v>2.3479708090683848</v>
      </c>
      <c r="F290" s="1">
        <f t="shared" si="86"/>
        <v>2.2938344875391126</v>
      </c>
      <c r="G290" s="1">
        <f t="shared" si="86"/>
        <v>2.277988330255929</v>
      </c>
      <c r="H290" s="1">
        <f t="shared" si="86"/>
        <v>2.3925556741497713</v>
      </c>
      <c r="I290" s="1">
        <f t="shared" si="86"/>
        <v>2.2705175733783345</v>
      </c>
      <c r="J290" s="1">
        <f t="shared" si="86"/>
        <v>2.6382265673600411</v>
      </c>
      <c r="K290" s="1">
        <f t="shared" si="86"/>
        <v>2.5942930916507532</v>
      </c>
      <c r="L290" s="1">
        <f t="shared" si="86"/>
        <v>2.2705175733783345</v>
      </c>
      <c r="M290" s="1">
        <f t="shared" si="86"/>
        <v>2.4318067017762512</v>
      </c>
      <c r="N290" s="1">
        <f t="shared" si="86"/>
        <v>2.3479708090683848</v>
      </c>
      <c r="O290" s="1">
        <f t="shared" si="86"/>
        <v>2.2938344875391126</v>
      </c>
      <c r="P290" s="1">
        <f t="shared" si="86"/>
        <v>2.277988330255929</v>
      </c>
      <c r="Q290" s="1">
        <f t="shared" si="86"/>
        <v>2.3925556741497713</v>
      </c>
    </row>
    <row r="291" spans="1:49">
      <c r="A291" s="7" t="s">
        <v>23</v>
      </c>
      <c r="B291" s="1">
        <f t="shared" ref="B291:Q291" si="87">($B$5*(1-(1+B289)^B280)/(1-(1+B289))-$B$5*$B$7*$B$8*(1-B279)*(B280*(1-(1+B289))-(1-(1+B289)^B280))/((1-(1+B289))^2))*B286</f>
        <v>0.45226346535970019</v>
      </c>
      <c r="C291" s="1">
        <f t="shared" si="87"/>
        <v>0.44923250523864727</v>
      </c>
      <c r="D291" s="1">
        <f t="shared" si="87"/>
        <v>0.436187018652895</v>
      </c>
      <c r="E291" s="1">
        <f t="shared" si="87"/>
        <v>0.42934248113248741</v>
      </c>
      <c r="F291" s="1">
        <f t="shared" si="87"/>
        <v>0.42487910307322857</v>
      </c>
      <c r="G291" s="1">
        <f t="shared" si="87"/>
        <v>0.42356596169722588</v>
      </c>
      <c r="H291" s="1">
        <f t="shared" si="87"/>
        <v>0.43299249207155754</v>
      </c>
      <c r="I291" s="1">
        <f t="shared" si="87"/>
        <v>0.42294580909271401</v>
      </c>
      <c r="J291" s="1">
        <f t="shared" si="87"/>
        <v>0.45226346535970019</v>
      </c>
      <c r="K291" s="1">
        <f t="shared" si="87"/>
        <v>0.44923250523864727</v>
      </c>
      <c r="L291" s="1">
        <f t="shared" si="87"/>
        <v>0.42294580909271401</v>
      </c>
      <c r="M291" s="1">
        <f t="shared" si="87"/>
        <v>0.436187018652895</v>
      </c>
      <c r="N291" s="1">
        <f t="shared" si="87"/>
        <v>0.42934248113248741</v>
      </c>
      <c r="O291" s="1">
        <f t="shared" si="87"/>
        <v>0.42487910307322857</v>
      </c>
      <c r="P291" s="1">
        <f t="shared" si="87"/>
        <v>0.42356596169722588</v>
      </c>
      <c r="Q291" s="1">
        <f t="shared" si="87"/>
        <v>0.43299249207155754</v>
      </c>
    </row>
    <row r="292" spans="1:49">
      <c r="A292" s="7" t="s">
        <v>116</v>
      </c>
      <c r="B292" s="1">
        <f t="shared" ref="B292:Q292" si="88">B290-B278*B291-B287</f>
        <v>1.6382265673600411</v>
      </c>
      <c r="C292" s="1">
        <f t="shared" si="88"/>
        <v>1.5942930916507532</v>
      </c>
      <c r="D292" s="1">
        <f t="shared" si="88"/>
        <v>1.4318067017762512</v>
      </c>
      <c r="E292" s="1">
        <f t="shared" si="88"/>
        <v>1.3479708090683848</v>
      </c>
      <c r="F292" s="1">
        <f t="shared" si="88"/>
        <v>1.2938344875391126</v>
      </c>
      <c r="G292" s="1">
        <f t="shared" si="88"/>
        <v>1.277988330255929</v>
      </c>
      <c r="H292" s="1">
        <f t="shared" si="88"/>
        <v>1.3925556741497713</v>
      </c>
      <c r="I292" s="1">
        <f t="shared" si="88"/>
        <v>1.2705175733783345</v>
      </c>
      <c r="J292" s="1">
        <f t="shared" si="88"/>
        <v>1.5568191435952952</v>
      </c>
      <c r="K292" s="1">
        <f t="shared" si="88"/>
        <v>1.5134312407077966</v>
      </c>
      <c r="L292" s="1">
        <f t="shared" si="88"/>
        <v>1.1943873277416461</v>
      </c>
      <c r="M292" s="1">
        <f t="shared" si="88"/>
        <v>1.3096743365534405</v>
      </c>
      <c r="N292" s="1">
        <f t="shared" si="88"/>
        <v>1.2277549143512885</v>
      </c>
      <c r="O292" s="1">
        <f t="shared" si="88"/>
        <v>1.1748683386786087</v>
      </c>
      <c r="P292" s="1">
        <f t="shared" si="88"/>
        <v>1.1593898609807058</v>
      </c>
      <c r="Q292" s="1">
        <f t="shared" si="88"/>
        <v>1.2713177763697354</v>
      </c>
    </row>
    <row r="293" spans="1:49">
      <c r="A293" s="7" t="s">
        <v>24</v>
      </c>
      <c r="B293">
        <f t="shared" ref="B293:Q293" si="89">B292/((1+$B$4)^B280)</f>
        <v>1.3439163793441213</v>
      </c>
      <c r="C293">
        <f t="shared" si="89"/>
        <v>1.3078756272384005</v>
      </c>
      <c r="D293">
        <f t="shared" si="89"/>
        <v>1.1745801935520013</v>
      </c>
      <c r="E293">
        <f t="shared" si="89"/>
        <v>1.1058055615005871</v>
      </c>
      <c r="F293">
        <f t="shared" si="89"/>
        <v>1.0613949221725538</v>
      </c>
      <c r="G293">
        <f t="shared" si="89"/>
        <v>1.0483955539857397</v>
      </c>
      <c r="H293">
        <f t="shared" si="89"/>
        <v>1.1423806797702656</v>
      </c>
      <c r="I293">
        <f t="shared" si="89"/>
        <v>1.0422669312824246</v>
      </c>
      <c r="J293">
        <f t="shared" si="89"/>
        <v>1.2771339376614956</v>
      </c>
      <c r="K293">
        <f t="shared" si="89"/>
        <v>1.2415407452925877</v>
      </c>
      <c r="L293">
        <f t="shared" si="89"/>
        <v>0.9798136137052893</v>
      </c>
      <c r="M293">
        <f t="shared" si="89"/>
        <v>1.0743891153817369</v>
      </c>
      <c r="N293">
        <f t="shared" si="89"/>
        <v>1.0071866566514465</v>
      </c>
      <c r="O293">
        <f t="shared" si="89"/>
        <v>0.96380124421214486</v>
      </c>
      <c r="P293">
        <f t="shared" si="89"/>
        <v>0.95110350134801469</v>
      </c>
      <c r="Q293">
        <f t="shared" si="89"/>
        <v>1.0429233764459753</v>
      </c>
    </row>
    <row r="294" spans="1:49">
      <c r="A294" s="7" t="s">
        <v>12</v>
      </c>
      <c r="B294">
        <f t="shared" ref="B294:Q294" si="90">B293^(1/B280)-1</f>
        <v>3.0000000000000027E-2</v>
      </c>
      <c r="C294">
        <f t="shared" si="90"/>
        <v>2.7203864618127849E-2</v>
      </c>
      <c r="D294">
        <f t="shared" si="90"/>
        <v>1.6221238791510606E-2</v>
      </c>
      <c r="E294">
        <f t="shared" si="90"/>
        <v>1.0108154142945303E-2</v>
      </c>
      <c r="F294">
        <f t="shared" si="90"/>
        <v>5.9761873101686902E-3</v>
      </c>
      <c r="G294">
        <f t="shared" si="90"/>
        <v>4.7372807719123777E-3</v>
      </c>
      <c r="H294">
        <f t="shared" si="90"/>
        <v>1.3400431698119553E-2</v>
      </c>
      <c r="I294">
        <f t="shared" si="90"/>
        <v>4.1483891012144003E-3</v>
      </c>
      <c r="J294">
        <f t="shared" si="90"/>
        <v>2.4763491142741678E-2</v>
      </c>
      <c r="K294">
        <f t="shared" si="90"/>
        <v>2.1871054936425827E-2</v>
      </c>
      <c r="L294">
        <f t="shared" si="90"/>
        <v>-2.0372136079959136E-3</v>
      </c>
      <c r="M294">
        <f t="shared" si="90"/>
        <v>7.2010271244338231E-3</v>
      </c>
      <c r="N294">
        <f t="shared" si="90"/>
        <v>7.1635202734765535E-4</v>
      </c>
      <c r="O294">
        <f t="shared" si="90"/>
        <v>-3.6802296768861931E-3</v>
      </c>
      <c r="P294">
        <f t="shared" si="90"/>
        <v>-5.0006935046368328E-3</v>
      </c>
      <c r="Q294">
        <f t="shared" si="90"/>
        <v>4.2116149012543236E-3</v>
      </c>
    </row>
    <row r="295" spans="1:49">
      <c r="A295" s="7" t="s">
        <v>5</v>
      </c>
      <c r="B295">
        <f t="shared" ref="B295:Q295" si="91">$B$3-B294</f>
        <v>-2.7755575615628914E-17</v>
      </c>
      <c r="C295">
        <f t="shared" si="91"/>
        <v>2.7961353818721502E-3</v>
      </c>
      <c r="D295">
        <f t="shared" si="91"/>
        <v>1.3778761208489393E-2</v>
      </c>
      <c r="E295">
        <f t="shared" si="91"/>
        <v>1.9891845857054696E-2</v>
      </c>
      <c r="F295">
        <f t="shared" si="91"/>
        <v>2.4023812689831309E-2</v>
      </c>
      <c r="G295">
        <f t="shared" si="91"/>
        <v>2.5262719228087621E-2</v>
      </c>
      <c r="H295">
        <f t="shared" si="91"/>
        <v>1.6599568301880446E-2</v>
      </c>
      <c r="I295">
        <f t="shared" si="91"/>
        <v>2.5851610898785599E-2</v>
      </c>
      <c r="J295">
        <f t="shared" si="91"/>
        <v>5.2365088572583207E-3</v>
      </c>
      <c r="K295">
        <f t="shared" si="91"/>
        <v>8.1289450635741722E-3</v>
      </c>
      <c r="L295">
        <f t="shared" si="91"/>
        <v>3.2037213607995912E-2</v>
      </c>
      <c r="M295">
        <f t="shared" si="91"/>
        <v>2.2798972875566176E-2</v>
      </c>
      <c r="N295">
        <f t="shared" si="91"/>
        <v>2.9283647972652344E-2</v>
      </c>
      <c r="O295">
        <f t="shared" si="91"/>
        <v>3.3680229676886192E-2</v>
      </c>
      <c r="P295">
        <f t="shared" si="91"/>
        <v>3.5000693504636832E-2</v>
      </c>
      <c r="Q295">
        <f t="shared" si="91"/>
        <v>2.5788385098745675E-2</v>
      </c>
    </row>
    <row r="296" spans="1:49" s="17" customFormat="1">
      <c r="A296" s="17" t="s">
        <v>6</v>
      </c>
      <c r="B296" s="16">
        <f t="shared" ref="B296:Q296" si="92">B295/$B$3</f>
        <v>-9.2518585385429718E-16</v>
      </c>
      <c r="C296" s="16">
        <f t="shared" si="92"/>
        <v>9.3204512729071681E-2</v>
      </c>
      <c r="D296" s="16">
        <f t="shared" si="92"/>
        <v>0.45929204028297976</v>
      </c>
      <c r="E296" s="16">
        <f t="shared" si="92"/>
        <v>0.66306152856848988</v>
      </c>
      <c r="F296" s="16">
        <f t="shared" si="92"/>
        <v>0.80079375632771033</v>
      </c>
      <c r="G296" s="16">
        <f t="shared" si="92"/>
        <v>0.84209064093625408</v>
      </c>
      <c r="H296" s="16">
        <f t="shared" si="92"/>
        <v>0.55331894339601495</v>
      </c>
      <c r="I296" s="16">
        <f t="shared" si="92"/>
        <v>0.86172036329285329</v>
      </c>
      <c r="J296" s="16">
        <f t="shared" si="92"/>
        <v>0.17455029524194404</v>
      </c>
      <c r="K296" s="16">
        <f t="shared" si="92"/>
        <v>0.27096483545247241</v>
      </c>
      <c r="L296" s="16">
        <f t="shared" si="92"/>
        <v>1.0679071202665305</v>
      </c>
      <c r="M296" s="16">
        <f t="shared" si="92"/>
        <v>0.7599657625188726</v>
      </c>
      <c r="N296" s="16">
        <f t="shared" si="92"/>
        <v>0.97612159908841145</v>
      </c>
      <c r="O296" s="16">
        <f t="shared" si="92"/>
        <v>1.122674322562873</v>
      </c>
      <c r="P296" s="16">
        <f t="shared" si="92"/>
        <v>1.1666897834878944</v>
      </c>
      <c r="Q296" s="16">
        <f t="shared" si="92"/>
        <v>0.85961283662485588</v>
      </c>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row>
    <row r="297" spans="1:49" s="17" customFormat="1">
      <c r="A297" s="17" t="s">
        <v>13</v>
      </c>
      <c r="B297" s="18">
        <f>B284/B292*100</f>
        <v>100</v>
      </c>
      <c r="C297" s="18">
        <f t="shared" ref="C297:Q297" si="93">C284/C292*100</f>
        <v>102.75567120872353</v>
      </c>
      <c r="D297" s="18">
        <f t="shared" si="93"/>
        <v>114.41674112348493</v>
      </c>
      <c r="E297" s="18">
        <f t="shared" si="93"/>
        <v>121.5327925752531</v>
      </c>
      <c r="F297" s="18">
        <f t="shared" si="93"/>
        <v>126.6179393993405</v>
      </c>
      <c r="G297" s="18">
        <f t="shared" si="93"/>
        <v>128.18791287647917</v>
      </c>
      <c r="H297" s="18">
        <f t="shared" si="93"/>
        <v>117.6417286411378</v>
      </c>
      <c r="I297" s="18">
        <f t="shared" si="93"/>
        <v>128.94166926034404</v>
      </c>
      <c r="J297" s="18">
        <f t="shared" si="93"/>
        <v>105.22908676320262</v>
      </c>
      <c r="K297" s="18">
        <f t="shared" si="93"/>
        <v>108.24585374581541</v>
      </c>
      <c r="L297" s="18">
        <f t="shared" si="93"/>
        <v>137.16041097468846</v>
      </c>
      <c r="M297" s="18">
        <f t="shared" si="93"/>
        <v>125.08655943211224</v>
      </c>
      <c r="N297" s="18">
        <f t="shared" si="93"/>
        <v>133.4327029125055</v>
      </c>
      <c r="O297" s="18">
        <f t="shared" si="93"/>
        <v>139.43916211092881</v>
      </c>
      <c r="P297" s="18">
        <f t="shared" si="93"/>
        <v>141.30074985943867</v>
      </c>
      <c r="Q297" s="18">
        <f t="shared" si="93"/>
        <v>128.86050976475909</v>
      </c>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row>
    <row r="299" spans="1:49">
      <c r="A299" s="2" t="s">
        <v>293</v>
      </c>
    </row>
    <row r="300" spans="1:49">
      <c r="A300" t="s">
        <v>295</v>
      </c>
      <c r="B300" s="2" t="s">
        <v>73</v>
      </c>
      <c r="C300" s="2" t="s">
        <v>74</v>
      </c>
      <c r="D300" s="2" t="s">
        <v>75</v>
      </c>
      <c r="E300" s="2" t="s">
        <v>76</v>
      </c>
      <c r="F300" s="2" t="s">
        <v>77</v>
      </c>
      <c r="G300" s="2" t="s">
        <v>78</v>
      </c>
      <c r="H300" s="2" t="s">
        <v>79</v>
      </c>
      <c r="I300" s="2" t="s">
        <v>32</v>
      </c>
      <c r="J300" s="2" t="s">
        <v>73</v>
      </c>
      <c r="K300" s="2" t="s">
        <v>74</v>
      </c>
      <c r="L300" s="2" t="s">
        <v>32</v>
      </c>
      <c r="M300" s="2" t="s">
        <v>75</v>
      </c>
      <c r="N300" s="2" t="s">
        <v>76</v>
      </c>
      <c r="O300" s="2" t="s">
        <v>77</v>
      </c>
      <c r="P300" s="2" t="s">
        <v>78</v>
      </c>
      <c r="Q300" s="2" t="s">
        <v>79</v>
      </c>
    </row>
    <row r="301" spans="1:49">
      <c r="A301" s="7" t="s">
        <v>275</v>
      </c>
      <c r="B301" s="2" t="s">
        <v>73</v>
      </c>
      <c r="C301" s="2" t="s">
        <v>73</v>
      </c>
      <c r="D301" s="2" t="s">
        <v>73</v>
      </c>
      <c r="E301" s="2" t="s">
        <v>73</v>
      </c>
      <c r="F301" s="2" t="s">
        <v>73</v>
      </c>
      <c r="G301" s="2" t="s">
        <v>73</v>
      </c>
      <c r="H301" s="2" t="s">
        <v>73</v>
      </c>
      <c r="I301" s="2" t="s">
        <v>73</v>
      </c>
      <c r="J301" s="2" t="s">
        <v>74</v>
      </c>
      <c r="K301" s="2" t="s">
        <v>74</v>
      </c>
      <c r="L301" s="2" t="s">
        <v>74</v>
      </c>
      <c r="M301" s="2" t="s">
        <v>75</v>
      </c>
      <c r="N301" s="2" t="s">
        <v>75</v>
      </c>
      <c r="O301" s="2" t="s">
        <v>75</v>
      </c>
      <c r="P301" s="2" t="s">
        <v>75</v>
      </c>
      <c r="Q301" s="2" t="s">
        <v>75</v>
      </c>
      <c r="R301" s="2"/>
    </row>
    <row r="302" spans="1:49">
      <c r="A302" s="7" t="s">
        <v>19</v>
      </c>
      <c r="B302" s="40">
        <v>0</v>
      </c>
      <c r="C302" s="14">
        <f>INDEX(SystemParamValues,MATCH("BasicRate",ParamNames,0),MATCH($B$2,SystemNames,0))</f>
        <v>0.2</v>
      </c>
      <c r="D302" s="14">
        <f>INDEX(SystemParamValues,MATCH("HigherRate",ParamNames,0),MATCH($B$2,SystemNames,0))</f>
        <v>0.4</v>
      </c>
      <c r="E302" s="14">
        <f>INDEX(SystemParamValues,MATCH("MTROnCBTaper1Kid",ParamNames,0),MATCH($B$2,SystemNames,0))</f>
        <v>0.50763999999999998</v>
      </c>
      <c r="F302" s="14">
        <f>INDEX(SystemParamValues,MATCH("MTROnCBTaper2Kids",ParamNames,0),MATCH($B$2,SystemNames,0))</f>
        <v>0.57888000000000006</v>
      </c>
      <c r="G302" s="14">
        <f>INDEX(SystemParamValues,MATCH("MTROnPATaper",ParamNames,0),MATCH($B$2,SystemNames,0))</f>
        <v>0.6</v>
      </c>
      <c r="H302" s="14">
        <f>INDEX(SystemParamValues,MATCH("AdditionalRate",ParamNames,0),MATCH($B$2,SystemNames,0))</f>
        <v>0.45</v>
      </c>
      <c r="I302" s="14">
        <f>INDEX(SystemParamValues,MATCH("BasicRate",ParamNames,0),MATCH($B$2,SystemNames,0))+INDEX(SystemParamValues,MATCH("TaxCredTaperRate",ParamNames,0),MATCH($B$2,SystemNames,0))</f>
        <v>0.61</v>
      </c>
      <c r="J302" s="14">
        <v>0</v>
      </c>
      <c r="K302" s="14">
        <f>INDEX(SystemParamValues,MATCH("BasicRate",ParamNames,0),MATCH($B$2,SystemNames,0))</f>
        <v>0.2</v>
      </c>
      <c r="L302" s="14">
        <f>INDEX(SystemParamValues,MATCH("BasicRate",ParamNames,0),MATCH($B$2,SystemNames,0))+INDEX(SystemParamValues,MATCH("TaxCredTaperRate",ParamNames,0),MATCH($B$2,SystemNames,0))</f>
        <v>0.61</v>
      </c>
      <c r="M302" s="14">
        <f>INDEX(SystemParamValues,MATCH("HigherRate",ParamNames,0),MATCH($B$2,SystemNames,0))</f>
        <v>0.4</v>
      </c>
      <c r="N302" s="14">
        <f>INDEX(SystemParamValues,MATCH("MTROnCBTaper1Kid",ParamNames,0),MATCH($B$2,SystemNames,0))</f>
        <v>0.50763999999999998</v>
      </c>
      <c r="O302" s="14">
        <f>INDEX(SystemParamValues,MATCH("MTROnCBTaper2Kids",ParamNames,0),MATCH($B$2,SystemNames,0))</f>
        <v>0.57888000000000006</v>
      </c>
      <c r="P302" s="14">
        <f>INDEX(SystemParamValues,MATCH("MTROnPATaper",ParamNames,0),MATCH($B$2,SystemNames,0))</f>
        <v>0.6</v>
      </c>
      <c r="Q302" s="14">
        <f>INDEX(SystemParamValues,MATCH("AdditionalRate",ParamNames,0),MATCH($B$2,SystemNames,0))</f>
        <v>0.45</v>
      </c>
    </row>
    <row r="303" spans="1:49">
      <c r="A303" s="7" t="s">
        <v>20</v>
      </c>
      <c r="B303" s="14">
        <v>0</v>
      </c>
      <c r="C303" s="14">
        <v>0</v>
      </c>
      <c r="D303" s="14">
        <v>0</v>
      </c>
      <c r="E303" s="14">
        <v>0</v>
      </c>
      <c r="F303" s="14">
        <v>0</v>
      </c>
      <c r="G303" s="14">
        <v>0</v>
      </c>
      <c r="H303" s="14">
        <v>0</v>
      </c>
      <c r="I303" s="14">
        <v>0</v>
      </c>
      <c r="J303" s="14">
        <f>INDEX(SystemParamValues,MATCH("CGTBasicRate",ParamNames,0),MATCH($B$2,SystemNames,0))</f>
        <v>0.18</v>
      </c>
      <c r="K303" s="14">
        <f>INDEX(SystemParamValues,MATCH("CGTBasicRate",ParamNames,0),MATCH($B$2,SystemNames,0))</f>
        <v>0.18</v>
      </c>
      <c r="L303" s="14">
        <f>INDEX(SystemParamValues,MATCH("CGTBasicRate",ParamNames,0),MATCH($B$2,SystemNames,0))</f>
        <v>0.18</v>
      </c>
      <c r="M303" s="14">
        <f>INDEX(SystemParamValues,MATCH("CGTHigherRate",ParamNames,0),MATCH($B$2,SystemNames,0))</f>
        <v>0.28000000000000003</v>
      </c>
      <c r="N303" s="14">
        <f>INDEX(SystemParamValues,MATCH("CGTHigherRate",ParamNames,0),MATCH($B$2,SystemNames,0))</f>
        <v>0.28000000000000003</v>
      </c>
      <c r="O303" s="14">
        <f>INDEX(SystemParamValues,MATCH("CGTHigherRate",ParamNames,0),MATCH($B$2,SystemNames,0))</f>
        <v>0.28000000000000003</v>
      </c>
      <c r="P303" s="14">
        <f>INDEX(SystemParamValues,MATCH("CGTHigherRate",ParamNames,0),MATCH($B$2,SystemNames,0))</f>
        <v>0.28000000000000003</v>
      </c>
      <c r="Q303" s="14">
        <f>INDEX(SystemParamValues,MATCH("CGTHigherRate",ParamNames,0),MATCH($B$2,SystemNames,0))</f>
        <v>0.28000000000000003</v>
      </c>
    </row>
    <row r="304" spans="1:49">
      <c r="A304" s="7" t="s">
        <v>34</v>
      </c>
      <c r="B304" s="14">
        <v>0</v>
      </c>
      <c r="C304" s="14">
        <f t="shared" ref="C304:I304" si="94">INDEX(SystemParamValues,MATCH("BasicRate",ParamNames,0),MATCH($B$2,SystemNames,0))</f>
        <v>0.2</v>
      </c>
      <c r="D304" s="14">
        <f t="shared" si="94"/>
        <v>0.2</v>
      </c>
      <c r="E304" s="14">
        <f t="shared" si="94"/>
        <v>0.2</v>
      </c>
      <c r="F304" s="14">
        <f t="shared" si="94"/>
        <v>0.2</v>
      </c>
      <c r="G304" s="14">
        <f t="shared" si="94"/>
        <v>0.2</v>
      </c>
      <c r="H304" s="14">
        <f t="shared" si="94"/>
        <v>0.2</v>
      </c>
      <c r="I304" s="14">
        <f t="shared" si="94"/>
        <v>0.2</v>
      </c>
      <c r="J304" s="14">
        <v>0</v>
      </c>
      <c r="K304" s="14">
        <f t="shared" ref="K304:Q304" si="95">INDEX(SystemParamValues,MATCH("BasicRate",ParamNames,0),MATCH($B$2,SystemNames,0))</f>
        <v>0.2</v>
      </c>
      <c r="L304" s="14">
        <f t="shared" si="95"/>
        <v>0.2</v>
      </c>
      <c r="M304" s="14">
        <f t="shared" si="95"/>
        <v>0.2</v>
      </c>
      <c r="N304" s="14">
        <f t="shared" si="95"/>
        <v>0.2</v>
      </c>
      <c r="O304" s="14">
        <f t="shared" si="95"/>
        <v>0.2</v>
      </c>
      <c r="P304" s="14">
        <f t="shared" si="95"/>
        <v>0.2</v>
      </c>
      <c r="Q304" s="14">
        <f t="shared" si="95"/>
        <v>0.2</v>
      </c>
    </row>
    <row r="305" spans="1:18">
      <c r="A305" s="7" t="s">
        <v>3</v>
      </c>
      <c r="B305" s="40">
        <v>25</v>
      </c>
      <c r="C305" s="40">
        <v>25</v>
      </c>
      <c r="D305" s="40">
        <v>25</v>
      </c>
      <c r="E305" s="40">
        <v>25</v>
      </c>
      <c r="F305" s="40">
        <v>25</v>
      </c>
      <c r="G305" s="40">
        <v>25</v>
      </c>
      <c r="H305" s="40">
        <v>25</v>
      </c>
      <c r="I305" s="40">
        <v>25</v>
      </c>
      <c r="J305" s="40">
        <v>25</v>
      </c>
      <c r="K305" s="40">
        <v>25</v>
      </c>
      <c r="L305" s="40">
        <v>25</v>
      </c>
      <c r="M305" s="40">
        <v>25</v>
      </c>
      <c r="N305" s="40">
        <v>25</v>
      </c>
      <c r="O305" s="40">
        <v>25</v>
      </c>
      <c r="P305" s="40">
        <v>25</v>
      </c>
      <c r="Q305" s="40">
        <v>25</v>
      </c>
    </row>
    <row r="306" spans="1:18">
      <c r="A306" s="7" t="s">
        <v>251</v>
      </c>
      <c r="B306" s="1">
        <f>1</f>
        <v>1</v>
      </c>
      <c r="C306" s="1">
        <f>1</f>
        <v>1</v>
      </c>
      <c r="D306" s="1">
        <f>1</f>
        <v>1</v>
      </c>
      <c r="E306" s="1">
        <f>1</f>
        <v>1</v>
      </c>
      <c r="F306" s="1">
        <f>1</f>
        <v>1</v>
      </c>
      <c r="G306" s="1">
        <f>1</f>
        <v>1</v>
      </c>
      <c r="H306" s="1">
        <f>1</f>
        <v>1</v>
      </c>
      <c r="I306" s="1">
        <f>1</f>
        <v>1</v>
      </c>
      <c r="J306" s="1">
        <f>1</f>
        <v>1</v>
      </c>
      <c r="K306" s="1">
        <f>1</f>
        <v>1</v>
      </c>
      <c r="L306" s="1">
        <f>1</f>
        <v>1</v>
      </c>
      <c r="M306" s="1">
        <f>1</f>
        <v>1</v>
      </c>
      <c r="N306" s="1">
        <f>1</f>
        <v>1</v>
      </c>
      <c r="O306" s="1">
        <f>1</f>
        <v>1</v>
      </c>
      <c r="P306" s="1">
        <f>1</f>
        <v>1</v>
      </c>
      <c r="Q306" s="1">
        <f>1</f>
        <v>1</v>
      </c>
    </row>
    <row r="307" spans="1:18">
      <c r="A307" s="7" t="s">
        <v>250</v>
      </c>
      <c r="B307" s="1">
        <f t="shared" ref="B307:Q307" si="96">(1+$B$3)*(1+$B$4)-1</f>
        <v>5.0599999999999978E-2</v>
      </c>
      <c r="C307" s="1">
        <f t="shared" si="96"/>
        <v>5.0599999999999978E-2</v>
      </c>
      <c r="D307" s="1">
        <f t="shared" si="96"/>
        <v>5.0599999999999978E-2</v>
      </c>
      <c r="E307" s="1">
        <f t="shared" si="96"/>
        <v>5.0599999999999978E-2</v>
      </c>
      <c r="F307" s="1">
        <f t="shared" si="96"/>
        <v>5.0599999999999978E-2</v>
      </c>
      <c r="G307" s="1">
        <f t="shared" si="96"/>
        <v>5.0599999999999978E-2</v>
      </c>
      <c r="H307" s="1">
        <f t="shared" si="96"/>
        <v>5.0599999999999978E-2</v>
      </c>
      <c r="I307" s="1">
        <f t="shared" si="96"/>
        <v>5.0599999999999978E-2</v>
      </c>
      <c r="J307" s="1">
        <f t="shared" si="96"/>
        <v>5.0599999999999978E-2</v>
      </c>
      <c r="K307" s="1">
        <f t="shared" si="96"/>
        <v>5.0599999999999978E-2</v>
      </c>
      <c r="L307" s="1">
        <f t="shared" si="96"/>
        <v>5.0599999999999978E-2</v>
      </c>
      <c r="M307" s="1">
        <f t="shared" si="96"/>
        <v>5.0599999999999978E-2</v>
      </c>
      <c r="N307" s="1">
        <f t="shared" si="96"/>
        <v>5.0599999999999978E-2</v>
      </c>
      <c r="O307" s="1">
        <f t="shared" si="96"/>
        <v>5.0599999999999978E-2</v>
      </c>
      <c r="P307" s="1">
        <f t="shared" si="96"/>
        <v>5.0599999999999978E-2</v>
      </c>
      <c r="Q307" s="1">
        <f t="shared" si="96"/>
        <v>5.0599999999999978E-2</v>
      </c>
    </row>
    <row r="308" spans="1:18">
      <c r="A308" s="7" t="s">
        <v>254</v>
      </c>
      <c r="B308" s="1">
        <f t="shared" ref="B308:Q308" si="97">B306*((1+B307)^B305)</f>
        <v>3.4350646224686523</v>
      </c>
      <c r="C308" s="1">
        <f t="shared" si="97"/>
        <v>3.4350646224686523</v>
      </c>
      <c r="D308" s="1">
        <f t="shared" si="97"/>
        <v>3.4350646224686523</v>
      </c>
      <c r="E308" s="1">
        <f t="shared" si="97"/>
        <v>3.4350646224686523</v>
      </c>
      <c r="F308" s="1">
        <f t="shared" si="97"/>
        <v>3.4350646224686523</v>
      </c>
      <c r="G308" s="1">
        <f t="shared" si="97"/>
        <v>3.4350646224686523</v>
      </c>
      <c r="H308" s="1">
        <f t="shared" si="97"/>
        <v>3.4350646224686523</v>
      </c>
      <c r="I308" s="1">
        <f t="shared" si="97"/>
        <v>3.4350646224686523</v>
      </c>
      <c r="J308" s="1">
        <f t="shared" si="97"/>
        <v>3.4350646224686523</v>
      </c>
      <c r="K308" s="1">
        <f t="shared" si="97"/>
        <v>3.4350646224686523</v>
      </c>
      <c r="L308" s="1">
        <f t="shared" si="97"/>
        <v>3.4350646224686523</v>
      </c>
      <c r="M308" s="1">
        <f t="shared" si="97"/>
        <v>3.4350646224686523</v>
      </c>
      <c r="N308" s="1">
        <f t="shared" si="97"/>
        <v>3.4350646224686523</v>
      </c>
      <c r="O308" s="1">
        <f t="shared" si="97"/>
        <v>3.4350646224686523</v>
      </c>
      <c r="P308" s="1">
        <f t="shared" si="97"/>
        <v>3.4350646224686523</v>
      </c>
      <c r="Q308" s="1">
        <f t="shared" si="97"/>
        <v>3.4350646224686523</v>
      </c>
    </row>
    <row r="309" spans="1:18">
      <c r="A309" s="7" t="s">
        <v>258</v>
      </c>
      <c r="B309" s="1">
        <f t="shared" ref="B309:Q309" si="98">B308</f>
        <v>3.4350646224686523</v>
      </c>
      <c r="C309" s="1">
        <f t="shared" si="98"/>
        <v>3.4350646224686523</v>
      </c>
      <c r="D309" s="1">
        <f t="shared" si="98"/>
        <v>3.4350646224686523</v>
      </c>
      <c r="E309" s="1">
        <f t="shared" si="98"/>
        <v>3.4350646224686523</v>
      </c>
      <c r="F309" s="1">
        <f t="shared" si="98"/>
        <v>3.4350646224686523</v>
      </c>
      <c r="G309" s="1">
        <f t="shared" si="98"/>
        <v>3.4350646224686523</v>
      </c>
      <c r="H309" s="1">
        <f t="shared" si="98"/>
        <v>3.4350646224686523</v>
      </c>
      <c r="I309" s="1">
        <f t="shared" si="98"/>
        <v>3.4350646224686523</v>
      </c>
      <c r="J309" s="1">
        <f t="shared" si="98"/>
        <v>3.4350646224686523</v>
      </c>
      <c r="K309" s="1">
        <f t="shared" si="98"/>
        <v>3.4350646224686523</v>
      </c>
      <c r="L309" s="1">
        <f t="shared" si="98"/>
        <v>3.4350646224686523</v>
      </c>
      <c r="M309" s="1">
        <f t="shared" si="98"/>
        <v>3.4350646224686523</v>
      </c>
      <c r="N309" s="1">
        <f t="shared" si="98"/>
        <v>3.4350646224686523</v>
      </c>
      <c r="O309" s="1">
        <f t="shared" si="98"/>
        <v>3.4350646224686523</v>
      </c>
      <c r="P309" s="1">
        <f t="shared" si="98"/>
        <v>3.4350646224686523</v>
      </c>
      <c r="Q309" s="1">
        <f t="shared" si="98"/>
        <v>3.4350646224686523</v>
      </c>
    </row>
    <row r="310" spans="1:18">
      <c r="A310" s="7" t="s">
        <v>253</v>
      </c>
      <c r="B310" s="1">
        <f>1</f>
        <v>1</v>
      </c>
      <c r="C310" s="1">
        <f>1</f>
        <v>1</v>
      </c>
      <c r="D310" s="1">
        <f>1</f>
        <v>1</v>
      </c>
      <c r="E310" s="1">
        <f>1</f>
        <v>1</v>
      </c>
      <c r="F310" s="1">
        <f>1</f>
        <v>1</v>
      </c>
      <c r="G310" s="1">
        <f>1</f>
        <v>1</v>
      </c>
      <c r="H310" s="1">
        <f>1</f>
        <v>1</v>
      </c>
      <c r="I310" s="1">
        <f>1</f>
        <v>1</v>
      </c>
      <c r="J310" s="1">
        <f>1</f>
        <v>1</v>
      </c>
      <c r="K310" s="1">
        <f>1</f>
        <v>1</v>
      </c>
      <c r="L310" s="1">
        <f>1</f>
        <v>1</v>
      </c>
      <c r="M310" s="1">
        <f>1</f>
        <v>1</v>
      </c>
      <c r="N310" s="1">
        <f>1</f>
        <v>1</v>
      </c>
      <c r="O310" s="1">
        <f>1</f>
        <v>1</v>
      </c>
      <c r="P310" s="1">
        <f>1</f>
        <v>1</v>
      </c>
      <c r="Q310" s="1">
        <f>1</f>
        <v>1</v>
      </c>
    </row>
    <row r="311" spans="1:18">
      <c r="A311" s="7" t="s">
        <v>36</v>
      </c>
      <c r="B311" s="1">
        <f t="shared" ref="B311:Q311" si="99">B310/(1-$B$8)</f>
        <v>2</v>
      </c>
      <c r="C311" s="1">
        <f t="shared" si="99"/>
        <v>2</v>
      </c>
      <c r="D311" s="1">
        <f t="shared" si="99"/>
        <v>2</v>
      </c>
      <c r="E311" s="1">
        <f t="shared" si="99"/>
        <v>2</v>
      </c>
      <c r="F311" s="1">
        <f t="shared" si="99"/>
        <v>2</v>
      </c>
      <c r="G311" s="1">
        <f t="shared" si="99"/>
        <v>2</v>
      </c>
      <c r="H311" s="1">
        <f t="shared" si="99"/>
        <v>2</v>
      </c>
      <c r="I311" s="1">
        <f t="shared" si="99"/>
        <v>2</v>
      </c>
      <c r="J311" s="1">
        <f t="shared" si="99"/>
        <v>2</v>
      </c>
      <c r="K311" s="1">
        <f t="shared" si="99"/>
        <v>2</v>
      </c>
      <c r="L311" s="1">
        <f t="shared" si="99"/>
        <v>2</v>
      </c>
      <c r="M311" s="1">
        <f t="shared" si="99"/>
        <v>2</v>
      </c>
      <c r="N311" s="1">
        <f t="shared" si="99"/>
        <v>2</v>
      </c>
      <c r="O311" s="1">
        <f t="shared" si="99"/>
        <v>2</v>
      </c>
      <c r="P311" s="1">
        <f t="shared" si="99"/>
        <v>2</v>
      </c>
      <c r="Q311" s="1">
        <f t="shared" si="99"/>
        <v>2</v>
      </c>
    </row>
    <row r="312" spans="1:18">
      <c r="A312" s="7" t="s">
        <v>37</v>
      </c>
      <c r="B312" s="1">
        <f t="shared" ref="B312:Q312" si="100">B311-B310</f>
        <v>1</v>
      </c>
      <c r="C312" s="1">
        <f t="shared" si="100"/>
        <v>1</v>
      </c>
      <c r="D312" s="1">
        <f t="shared" si="100"/>
        <v>1</v>
      </c>
      <c r="E312" s="1">
        <f t="shared" si="100"/>
        <v>1</v>
      </c>
      <c r="F312" s="1">
        <f t="shared" si="100"/>
        <v>1</v>
      </c>
      <c r="G312" s="1">
        <f t="shared" si="100"/>
        <v>1</v>
      </c>
      <c r="H312" s="1">
        <f t="shared" si="100"/>
        <v>1</v>
      </c>
      <c r="I312" s="1">
        <f t="shared" si="100"/>
        <v>1</v>
      </c>
      <c r="J312" s="1">
        <f t="shared" si="100"/>
        <v>1</v>
      </c>
      <c r="K312" s="1">
        <f t="shared" si="100"/>
        <v>1</v>
      </c>
      <c r="L312" s="1">
        <f t="shared" si="100"/>
        <v>1</v>
      </c>
      <c r="M312" s="1">
        <f t="shared" si="100"/>
        <v>1</v>
      </c>
      <c r="N312" s="1">
        <f t="shared" si="100"/>
        <v>1</v>
      </c>
      <c r="O312" s="1">
        <f t="shared" si="100"/>
        <v>1</v>
      </c>
      <c r="P312" s="1">
        <f t="shared" si="100"/>
        <v>1</v>
      </c>
      <c r="Q312" s="1">
        <f t="shared" si="100"/>
        <v>1</v>
      </c>
    </row>
    <row r="313" spans="1:18">
      <c r="A313" s="7" t="s">
        <v>117</v>
      </c>
      <c r="B313" s="1" t="b">
        <f>B302*$B$6&gt;=B304*$B$7*$B$8</f>
        <v>1</v>
      </c>
      <c r="C313" s="1" t="b">
        <f t="shared" ref="C313:Q313" si="101">C302*$B$6&gt;=C304*$B$7*$B$8</f>
        <v>1</v>
      </c>
      <c r="D313" s="1" t="b">
        <f t="shared" si="101"/>
        <v>1</v>
      </c>
      <c r="E313" s="1" t="b">
        <f t="shared" si="101"/>
        <v>1</v>
      </c>
      <c r="F313" s="1" t="b">
        <f t="shared" si="101"/>
        <v>1</v>
      </c>
      <c r="G313" s="1" t="b">
        <f t="shared" si="101"/>
        <v>1</v>
      </c>
      <c r="H313" s="1" t="b">
        <f t="shared" si="101"/>
        <v>1</v>
      </c>
      <c r="I313" s="1" t="b">
        <f t="shared" si="101"/>
        <v>1</v>
      </c>
      <c r="J313" s="1" t="b">
        <f t="shared" si="101"/>
        <v>1</v>
      </c>
      <c r="K313" s="1" t="b">
        <f t="shared" si="101"/>
        <v>1</v>
      </c>
      <c r="L313" s="1" t="b">
        <f t="shared" si="101"/>
        <v>1</v>
      </c>
      <c r="M313" s="1" t="b">
        <f t="shared" si="101"/>
        <v>1</v>
      </c>
      <c r="N313" s="1" t="b">
        <f t="shared" si="101"/>
        <v>1</v>
      </c>
      <c r="O313" s="1" t="b">
        <f t="shared" si="101"/>
        <v>1</v>
      </c>
      <c r="P313" s="1" t="b">
        <f t="shared" si="101"/>
        <v>1</v>
      </c>
      <c r="Q313" s="1" t="b">
        <f t="shared" si="101"/>
        <v>1</v>
      </c>
      <c r="R313" t="s">
        <v>313</v>
      </c>
    </row>
    <row r="314" spans="1:18">
      <c r="A314" s="7" t="s">
        <v>118</v>
      </c>
      <c r="B314" s="1">
        <f t="shared" ref="B314:Q314" si="102">$B$5+(1-B302)*$B$6</f>
        <v>5.0599999999999978E-2</v>
      </c>
      <c r="C314" s="1">
        <f t="shared" si="102"/>
        <v>4.4479999999999985E-2</v>
      </c>
      <c r="D314" s="1">
        <f t="shared" si="102"/>
        <v>3.8359999999999991E-2</v>
      </c>
      <c r="E314" s="1">
        <f t="shared" si="102"/>
        <v>3.506621599999999E-2</v>
      </c>
      <c r="F314" s="1">
        <f t="shared" si="102"/>
        <v>3.2886271999999987E-2</v>
      </c>
      <c r="G314" s="1">
        <f t="shared" si="102"/>
        <v>3.2239999999999991E-2</v>
      </c>
      <c r="H314" s="1">
        <f t="shared" si="102"/>
        <v>3.6829999999999988E-2</v>
      </c>
      <c r="I314" s="1">
        <f t="shared" si="102"/>
        <v>3.193399999999999E-2</v>
      </c>
      <c r="J314" s="1">
        <f t="shared" si="102"/>
        <v>5.0599999999999978E-2</v>
      </c>
      <c r="K314" s="1">
        <f t="shared" si="102"/>
        <v>4.4479999999999985E-2</v>
      </c>
      <c r="L314" s="1">
        <f t="shared" si="102"/>
        <v>3.193399999999999E-2</v>
      </c>
      <c r="M314" s="1">
        <f t="shared" si="102"/>
        <v>3.8359999999999991E-2</v>
      </c>
      <c r="N314" s="1">
        <f t="shared" si="102"/>
        <v>3.506621599999999E-2</v>
      </c>
      <c r="O314" s="1">
        <f t="shared" si="102"/>
        <v>3.2886271999999987E-2</v>
      </c>
      <c r="P314" s="1">
        <f t="shared" si="102"/>
        <v>3.2239999999999991E-2</v>
      </c>
      <c r="Q314" s="1">
        <f t="shared" si="102"/>
        <v>3.6829999999999988E-2</v>
      </c>
    </row>
    <row r="315" spans="1:18">
      <c r="A315" s="7" t="s">
        <v>22</v>
      </c>
      <c r="B315" s="1">
        <f t="shared" ref="B315:Q315" si="103">((1+B314)^B305-$B$7*$B$8*(1-B304)*(1-(1+B314)^B305)/(1-(1+B314)))*B311</f>
        <v>4.4350646224686523</v>
      </c>
      <c r="C315" s="1">
        <f t="shared" si="103"/>
        <v>4.1452712624462702</v>
      </c>
      <c r="D315" s="1">
        <f t="shared" si="103"/>
        <v>3.4763414112832183</v>
      </c>
      <c r="E315" s="1">
        <f t="shared" si="103"/>
        <v>3.1559757744793586</v>
      </c>
      <c r="F315" s="1">
        <f t="shared" si="103"/>
        <v>2.9579014520863049</v>
      </c>
      <c r="G315" s="1">
        <f t="shared" si="103"/>
        <v>2.9012173675468453</v>
      </c>
      <c r="H315" s="1">
        <f t="shared" si="103"/>
        <v>3.3242757084146115</v>
      </c>
      <c r="I315" s="1">
        <f t="shared" si="103"/>
        <v>2.8746956084139756</v>
      </c>
      <c r="J315" s="1">
        <f t="shared" si="103"/>
        <v>4.4350646224686523</v>
      </c>
      <c r="K315" s="1">
        <f t="shared" si="103"/>
        <v>4.1452712624462702</v>
      </c>
      <c r="L315" s="1">
        <f t="shared" si="103"/>
        <v>2.8746956084139756</v>
      </c>
      <c r="M315" s="1">
        <f t="shared" si="103"/>
        <v>3.4763414112832183</v>
      </c>
      <c r="N315" s="1">
        <f t="shared" si="103"/>
        <v>3.1559757744793586</v>
      </c>
      <c r="O315" s="1">
        <f t="shared" si="103"/>
        <v>2.9579014520863049</v>
      </c>
      <c r="P315" s="1">
        <f t="shared" si="103"/>
        <v>2.9012173675468453</v>
      </c>
      <c r="Q315" s="1">
        <f t="shared" si="103"/>
        <v>3.3242757084146115</v>
      </c>
    </row>
    <row r="316" spans="1:18">
      <c r="A316" s="7" t="s">
        <v>23</v>
      </c>
      <c r="B316" s="1">
        <f t="shared" ref="B316:Q316" si="104">($B$5*(1-(1+B314)^B305)/(1-(1+B314))-$B$5*$B$7*$B$8*(1-B304)*(B305*(1-(1+B314))-(1-(1+B314)^B305))/((1-(1+B314))^2))*B311</f>
        <v>1.4624761353631039</v>
      </c>
      <c r="C316" s="1">
        <f t="shared" si="104"/>
        <v>1.4196363590136081</v>
      </c>
      <c r="D316" s="1">
        <f t="shared" si="104"/>
        <v>1.29736257105486</v>
      </c>
      <c r="E316" s="1">
        <f t="shared" si="104"/>
        <v>1.2365039754955955</v>
      </c>
      <c r="F316" s="1">
        <f t="shared" si="104"/>
        <v>1.1980083677993676</v>
      </c>
      <c r="G316" s="1">
        <f t="shared" si="104"/>
        <v>1.1868594091481652</v>
      </c>
      <c r="H316" s="1">
        <f t="shared" si="104"/>
        <v>1.268680808262078</v>
      </c>
      <c r="I316" s="1">
        <f t="shared" si="104"/>
        <v>1.1816218503250335</v>
      </c>
      <c r="J316" s="1">
        <f t="shared" si="104"/>
        <v>1.4624761353631039</v>
      </c>
      <c r="K316" s="1">
        <f t="shared" si="104"/>
        <v>1.4196363590136081</v>
      </c>
      <c r="L316" s="1">
        <f t="shared" si="104"/>
        <v>1.1816218503250335</v>
      </c>
      <c r="M316" s="1">
        <f t="shared" si="104"/>
        <v>1.29736257105486</v>
      </c>
      <c r="N316" s="1">
        <f t="shared" si="104"/>
        <v>1.2365039754955955</v>
      </c>
      <c r="O316" s="1">
        <f t="shared" si="104"/>
        <v>1.1980083677993676</v>
      </c>
      <c r="P316" s="1">
        <f t="shared" si="104"/>
        <v>1.1868594091481652</v>
      </c>
      <c r="Q316" s="1">
        <f t="shared" si="104"/>
        <v>1.268680808262078</v>
      </c>
    </row>
    <row r="317" spans="1:18">
      <c r="A317" s="7" t="s">
        <v>116</v>
      </c>
      <c r="B317" s="1">
        <f t="shared" ref="B317:Q317" si="105">B315-B303*B316-B312</f>
        <v>3.4350646224686523</v>
      </c>
      <c r="C317" s="1">
        <f t="shared" si="105"/>
        <v>3.1452712624462702</v>
      </c>
      <c r="D317" s="1">
        <f t="shared" si="105"/>
        <v>2.4763414112832183</v>
      </c>
      <c r="E317" s="1">
        <f t="shared" si="105"/>
        <v>2.1559757744793586</v>
      </c>
      <c r="F317" s="1">
        <f t="shared" si="105"/>
        <v>1.9579014520863049</v>
      </c>
      <c r="G317" s="1">
        <f t="shared" si="105"/>
        <v>1.9012173675468453</v>
      </c>
      <c r="H317" s="1">
        <f t="shared" si="105"/>
        <v>2.3242757084146115</v>
      </c>
      <c r="I317" s="1">
        <f t="shared" si="105"/>
        <v>1.8746956084139756</v>
      </c>
      <c r="J317" s="1">
        <f t="shared" si="105"/>
        <v>3.1718189181032939</v>
      </c>
      <c r="K317" s="1">
        <f t="shared" si="105"/>
        <v>2.8897367178238209</v>
      </c>
      <c r="L317" s="1">
        <f t="shared" si="105"/>
        <v>1.6620036753554697</v>
      </c>
      <c r="M317" s="1">
        <f t="shared" si="105"/>
        <v>2.1130798913878577</v>
      </c>
      <c r="N317" s="1">
        <f t="shared" si="105"/>
        <v>1.8097546613405919</v>
      </c>
      <c r="O317" s="1">
        <f t="shared" si="105"/>
        <v>1.6224591091024818</v>
      </c>
      <c r="P317" s="1">
        <f t="shared" si="105"/>
        <v>1.5688967329853591</v>
      </c>
      <c r="Q317" s="1">
        <f t="shared" si="105"/>
        <v>1.9690450821012297</v>
      </c>
    </row>
    <row r="318" spans="1:18">
      <c r="A318" s="7" t="s">
        <v>24</v>
      </c>
      <c r="B318">
        <f t="shared" ref="B318:Q318" si="106">B317/((1+$B$4)^B305)</f>
        <v>2.0937779296542129</v>
      </c>
      <c r="C318">
        <f t="shared" si="106"/>
        <v>1.9171399306464552</v>
      </c>
      <c r="D318">
        <f t="shared" si="106"/>
        <v>1.5094065361446878</v>
      </c>
      <c r="E318">
        <f t="shared" si="106"/>
        <v>1.3141337906562847</v>
      </c>
      <c r="F318">
        <f t="shared" si="106"/>
        <v>1.1934013764987477</v>
      </c>
      <c r="G318">
        <f t="shared" si="106"/>
        <v>1.1588506771043121</v>
      </c>
      <c r="H318">
        <f t="shared" si="106"/>
        <v>1.4167177958976913</v>
      </c>
      <c r="I318">
        <f t="shared" si="106"/>
        <v>1.1426848461721129</v>
      </c>
      <c r="J318">
        <f t="shared" si="106"/>
        <v>1.9333215463095659</v>
      </c>
      <c r="K318">
        <f t="shared" si="106"/>
        <v>1.7613837372126862</v>
      </c>
      <c r="L318">
        <f t="shared" si="106"/>
        <v>1.0130425470606192</v>
      </c>
      <c r="M318">
        <f t="shared" si="106"/>
        <v>1.2879874256934427</v>
      </c>
      <c r="N318">
        <f t="shared" si="106"/>
        <v>1.1031013341695424</v>
      </c>
      <c r="O318">
        <f t="shared" si="106"/>
        <v>0.98893891316777227</v>
      </c>
      <c r="P318">
        <f t="shared" si="106"/>
        <v>0.95629099142553931</v>
      </c>
      <c r="Q318">
        <f t="shared" si="106"/>
        <v>1.2001937630025898</v>
      </c>
    </row>
    <row r="319" spans="1:18">
      <c r="A319" s="7" t="s">
        <v>12</v>
      </c>
      <c r="B319">
        <f t="shared" ref="B319:Q319" si="107">B318^(1/B305)-1</f>
        <v>3.0000000000000027E-2</v>
      </c>
      <c r="C319">
        <f t="shared" si="107"/>
        <v>2.6375206499618553E-2</v>
      </c>
      <c r="D319">
        <f t="shared" si="107"/>
        <v>1.6605017965677149E-2</v>
      </c>
      <c r="E319">
        <f t="shared" si="107"/>
        <v>1.098702827762521E-2</v>
      </c>
      <c r="F319">
        <f t="shared" si="107"/>
        <v>7.097368964043449E-3</v>
      </c>
      <c r="G319">
        <f t="shared" si="107"/>
        <v>5.9145711465240502E-3</v>
      </c>
      <c r="H319">
        <f t="shared" si="107"/>
        <v>1.4031237992865986E-2</v>
      </c>
      <c r="I319">
        <f t="shared" si="107"/>
        <v>5.3494825232351939E-3</v>
      </c>
      <c r="J319">
        <f t="shared" si="107"/>
        <v>2.6720334982959892E-2</v>
      </c>
      <c r="K319">
        <f t="shared" si="107"/>
        <v>2.2902309811062338E-2</v>
      </c>
      <c r="L319">
        <f t="shared" si="107"/>
        <v>5.1846337295891054E-4</v>
      </c>
      <c r="M319">
        <f t="shared" si="107"/>
        <v>1.0174647881456611E-2</v>
      </c>
      <c r="N319">
        <f t="shared" si="107"/>
        <v>3.9327372944168992E-3</v>
      </c>
      <c r="O319">
        <f t="shared" si="107"/>
        <v>-4.4480966396109878E-4</v>
      </c>
      <c r="P319">
        <f t="shared" si="107"/>
        <v>-1.7861240948195967E-3</v>
      </c>
      <c r="Q319">
        <f t="shared" si="107"/>
        <v>7.3260254936455826E-3</v>
      </c>
    </row>
    <row r="320" spans="1:18">
      <c r="A320" s="7" t="s">
        <v>5</v>
      </c>
      <c r="B320">
        <f t="shared" ref="B320:Q320" si="108">$B$3-B319</f>
        <v>-2.7755575615628914E-17</v>
      </c>
      <c r="C320">
        <f t="shared" si="108"/>
        <v>3.6247935003814458E-3</v>
      </c>
      <c r="D320">
        <f t="shared" si="108"/>
        <v>1.339498203432285E-2</v>
      </c>
      <c r="E320">
        <f t="shared" si="108"/>
        <v>1.9012971722374788E-2</v>
      </c>
      <c r="F320">
        <f t="shared" si="108"/>
        <v>2.290263103595655E-2</v>
      </c>
      <c r="G320">
        <f t="shared" si="108"/>
        <v>2.4085428853475949E-2</v>
      </c>
      <c r="H320">
        <f t="shared" si="108"/>
        <v>1.5968762007134013E-2</v>
      </c>
      <c r="I320">
        <f t="shared" si="108"/>
        <v>2.4650517476764805E-2</v>
      </c>
      <c r="J320">
        <f t="shared" si="108"/>
        <v>3.2796650170401065E-3</v>
      </c>
      <c r="K320">
        <f t="shared" si="108"/>
        <v>7.0976901889376609E-3</v>
      </c>
      <c r="L320">
        <f t="shared" si="108"/>
        <v>2.9481536627041088E-2</v>
      </c>
      <c r="M320">
        <f t="shared" si="108"/>
        <v>1.9825352118543388E-2</v>
      </c>
      <c r="N320">
        <f t="shared" si="108"/>
        <v>2.60672627055831E-2</v>
      </c>
      <c r="O320">
        <f t="shared" si="108"/>
        <v>3.0444809663961098E-2</v>
      </c>
      <c r="P320">
        <f t="shared" si="108"/>
        <v>3.1786124094819596E-2</v>
      </c>
      <c r="Q320">
        <f t="shared" si="108"/>
        <v>2.2673974506354416E-2</v>
      </c>
    </row>
    <row r="321" spans="1:49" s="17" customFormat="1">
      <c r="A321" s="17" t="s">
        <v>6</v>
      </c>
      <c r="B321" s="16">
        <f t="shared" ref="B321:Q321" si="109">B320/$B$3</f>
        <v>-9.2518585385429718E-16</v>
      </c>
      <c r="C321" s="16">
        <f t="shared" si="109"/>
        <v>0.12082645001271486</v>
      </c>
      <c r="D321" s="16">
        <f t="shared" si="109"/>
        <v>0.44649940114409503</v>
      </c>
      <c r="E321" s="16">
        <f t="shared" si="109"/>
        <v>0.63376572407915965</v>
      </c>
      <c r="F321" s="16">
        <f t="shared" si="109"/>
        <v>0.76342103453188503</v>
      </c>
      <c r="G321" s="16">
        <f t="shared" si="109"/>
        <v>0.80284762844919833</v>
      </c>
      <c r="H321" s="16">
        <f t="shared" si="109"/>
        <v>0.53229206690446718</v>
      </c>
      <c r="I321" s="16">
        <f t="shared" si="109"/>
        <v>0.82168391589216017</v>
      </c>
      <c r="J321" s="16">
        <f t="shared" si="109"/>
        <v>0.10932216723467023</v>
      </c>
      <c r="K321" s="16">
        <f t="shared" si="109"/>
        <v>0.23658967296458872</v>
      </c>
      <c r="L321" s="16">
        <f t="shared" si="109"/>
        <v>0.98271788756803635</v>
      </c>
      <c r="M321" s="16">
        <f t="shared" si="109"/>
        <v>0.66084507061811293</v>
      </c>
      <c r="N321" s="16">
        <f t="shared" si="109"/>
        <v>0.86890875685277003</v>
      </c>
      <c r="O321" s="16">
        <f t="shared" si="109"/>
        <v>1.0148269887987034</v>
      </c>
      <c r="P321" s="16">
        <f t="shared" si="109"/>
        <v>1.0595374698273199</v>
      </c>
      <c r="Q321" s="16">
        <f t="shared" si="109"/>
        <v>0.75579915021181387</v>
      </c>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row>
    <row r="322" spans="1:49" s="17" customFormat="1">
      <c r="A322" s="17" t="s">
        <v>13</v>
      </c>
      <c r="B322" s="18">
        <f>B309/B317*100</f>
        <v>100</v>
      </c>
      <c r="C322" s="18">
        <f t="shared" ref="C322:Q322" si="110">C309/C317*100</f>
        <v>109.213620570106</v>
      </c>
      <c r="D322" s="18">
        <f t="shared" si="110"/>
        <v>138.71530826957468</v>
      </c>
      <c r="E322" s="18">
        <f t="shared" si="110"/>
        <v>159.3276076257479</v>
      </c>
      <c r="F322" s="18">
        <f t="shared" si="110"/>
        <v>175.44624724642338</v>
      </c>
      <c r="G322" s="18">
        <f t="shared" si="110"/>
        <v>180.67711147100141</v>
      </c>
      <c r="H322" s="18">
        <f t="shared" si="110"/>
        <v>147.79075520312134</v>
      </c>
      <c r="I322" s="18">
        <f t="shared" si="110"/>
        <v>183.23319300751845</v>
      </c>
      <c r="J322" s="18">
        <f t="shared" si="110"/>
        <v>108.2995187040115</v>
      </c>
      <c r="K322" s="18">
        <f t="shared" si="110"/>
        <v>118.87119685614482</v>
      </c>
      <c r="L322" s="18">
        <f t="shared" si="110"/>
        <v>206.68213153824465</v>
      </c>
      <c r="M322" s="18">
        <f t="shared" si="110"/>
        <v>162.5619853025303</v>
      </c>
      <c r="N322" s="18">
        <f t="shared" si="110"/>
        <v>189.80830362520507</v>
      </c>
      <c r="O322" s="18">
        <f t="shared" si="110"/>
        <v>211.71964231313507</v>
      </c>
      <c r="P322" s="18">
        <f t="shared" si="110"/>
        <v>218.94778351232046</v>
      </c>
      <c r="Q322" s="18">
        <f t="shared" si="110"/>
        <v>174.45332530441544</v>
      </c>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row>
  </sheetData>
  <pageMargins left="0.70866141732283472" right="0.70866141732283472" top="0.74803149606299213" bottom="0.74803149606299213" header="0.31496062992125984" footer="0.31496062992125984"/>
  <pageSetup paperSize="9" scale="54" fitToHeight="10" orientation="landscape" r:id="rId1"/>
  <headerFooter>
    <oddHeader>&amp;A</oddHeader>
  </headerFooter>
  <ignoredErrors>
    <ignoredError sqref="B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vt:i4>
      </vt:variant>
    </vt:vector>
  </HeadingPairs>
  <TitlesOfParts>
    <vt:vector size="41" baseType="lpstr">
      <vt:lpstr>README</vt:lpstr>
      <vt:lpstr>System parameters</vt:lpstr>
      <vt:lpstr>Examples</vt:lpstr>
      <vt:lpstr>ISAs</vt:lpstr>
      <vt:lpstr>Cash deposits</vt:lpstr>
      <vt:lpstr>Employee pension contributions</vt:lpstr>
      <vt:lpstr>Employer pension contributions</vt:lpstr>
      <vt:lpstr>Rental housing owned outright</vt:lpstr>
      <vt:lpstr>Rental housing with mortgage</vt:lpstr>
      <vt:lpstr>Shares outside an ISA</vt:lpstr>
      <vt:lpstr>Table 3.1 ETR examples</vt:lpstr>
      <vt:lpstr>Table 3.2 req cont examples</vt:lpstr>
      <vt:lpstr>Table 3.3 horizon examples</vt:lpstr>
      <vt:lpstr>Table 3.4 inflation examples</vt:lpstr>
      <vt:lpstr>Table 4.2 main ETRs table</vt:lpstr>
      <vt:lpstr>Table 4.3 main req cont table</vt:lpstr>
      <vt:lpstr>Table 4.4 inflation - ETRs</vt:lpstr>
      <vt:lpstr>Table 4.5 inflation - req cont</vt:lpstr>
      <vt:lpstr>Table 4.6 ETRs by tax rate</vt:lpstr>
      <vt:lpstr>Table 4.7 req cont by tax rate</vt:lpstr>
      <vt:lpstr>Table 4.10 ETRs for pensions</vt:lpstr>
      <vt:lpstr>Table 4.11 req cont for pens'n</vt:lpstr>
      <vt:lpstr>Table 5.1 ETRs for shares</vt:lpstr>
      <vt:lpstr>Table 5.2 req cont for shares</vt:lpstr>
      <vt:lpstr>Table 5.3 ETRs for landlord</vt:lpstr>
      <vt:lpstr>Table 5.4 req cont for landlord</vt:lpstr>
      <vt:lpstr>Table 5.5 ETRs flat-rate reform</vt:lpstr>
      <vt:lpstr>Table 5.6 cont flat-rate reform</vt:lpstr>
      <vt:lpstr>Table 5.7 ETRs TEE reform</vt:lpstr>
      <vt:lpstr>Table 5.8 req cont TEE reform</vt:lpstr>
      <vt:lpstr>Table 5.9 ETRs UC reform</vt:lpstr>
      <vt:lpstr>Table 5.10 req cont UC reform</vt:lpstr>
      <vt:lpstr>Table 6.1 ETRs - autoenrol</vt:lpstr>
      <vt:lpstr>Table 6.2 req cont - autoenrol</vt:lpstr>
      <vt:lpstr>Table 6.3 ETRs - charges</vt:lpstr>
      <vt:lpstr>Table 6.4 req cont - charges</vt:lpstr>
      <vt:lpstr>ParamNames</vt:lpstr>
      <vt:lpstr>README!Print_Area</vt:lpstr>
      <vt:lpstr>SelectedSystemName</vt:lpstr>
      <vt:lpstr>SystemNames</vt:lpstr>
      <vt:lpstr>SystemParamValues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2016-06-21T12:33:19Z</dcterms:modified>
</cp:coreProperties>
</file>