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4A2963CF-B5F1-4045-A24A-83FE87ACC3B2}" xr6:coauthVersionLast="36" xr6:coauthVersionMax="36" xr10:uidLastSave="{00000000-0000-0000-0000-000000000000}"/>
  <bookViews>
    <workbookView xWindow="0" yWindow="0" windowWidth="22260" windowHeight="12645" activeTab="8" xr2:uid="{00000000-000D-0000-FFFF-FFFF00000000}"/>
  </bookViews>
  <sheets>
    <sheet name="Instructions" sheetId="1" r:id="rId1"/>
    <sheet name="Publication Title" sheetId="13" r:id="rId2"/>
    <sheet name="Example" sheetId="10" state="hidden" r:id="rId3"/>
    <sheet name="Fig.1" sheetId="3" r:id="rId4"/>
    <sheet name="Fig.2" sheetId="11" r:id="rId5"/>
    <sheet name="Fig.3" sheetId="12" r:id="rId6"/>
    <sheet name="Fig.4" sheetId="14" r:id="rId7"/>
    <sheet name="Fig.5" sheetId="15" r:id="rId8"/>
    <sheet name="Fig.6" sheetId="16" r:id="rId9"/>
  </sheets>
  <definedNames>
    <definedName name="_Ref114740849" localSheetId="4">Fig.2!$B$1</definedName>
    <definedName name="_Ref125369097" localSheetId="8">Fig.6!$B$1</definedName>
    <definedName name="_Ref125377322" localSheetId="5">Fig.3!$B$1</definedName>
    <definedName name="_Ref125377971" localSheetId="3">Fig.1!$B$1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6" i="15" l="1"/>
  <c r="I216" i="15"/>
  <c r="H216" i="15"/>
  <c r="J215" i="15"/>
  <c r="I215" i="15"/>
  <c r="H215" i="15"/>
  <c r="J214" i="15"/>
  <c r="I214" i="15"/>
  <c r="H214" i="15"/>
  <c r="J213" i="15"/>
  <c r="I213" i="15"/>
  <c r="H213" i="15"/>
  <c r="J212" i="15"/>
  <c r="I212" i="15"/>
  <c r="H212" i="15"/>
  <c r="J211" i="15"/>
  <c r="I211" i="15"/>
  <c r="H211" i="15"/>
  <c r="J210" i="15"/>
  <c r="I210" i="15"/>
  <c r="H210" i="15"/>
  <c r="J209" i="15"/>
  <c r="I209" i="15"/>
  <c r="H209" i="15"/>
  <c r="J208" i="15"/>
  <c r="I208" i="15"/>
  <c r="H208" i="15"/>
  <c r="J207" i="15"/>
  <c r="I207" i="15"/>
  <c r="H207" i="15"/>
  <c r="J206" i="15"/>
  <c r="I206" i="15"/>
  <c r="H206" i="15"/>
  <c r="J205" i="15"/>
  <c r="I205" i="15"/>
  <c r="H205" i="15"/>
  <c r="J204" i="15"/>
  <c r="I204" i="15"/>
  <c r="H204" i="15"/>
  <c r="J203" i="15"/>
  <c r="I203" i="15"/>
  <c r="H203" i="15"/>
  <c r="J202" i="15"/>
  <c r="I202" i="15"/>
  <c r="H202" i="15"/>
  <c r="J201" i="15"/>
  <c r="I201" i="15"/>
  <c r="H201" i="15"/>
  <c r="J200" i="15"/>
  <c r="I200" i="15"/>
  <c r="H200" i="15"/>
  <c r="J199" i="15"/>
  <c r="I199" i="15"/>
  <c r="H199" i="15"/>
  <c r="J198" i="15"/>
  <c r="I198" i="15"/>
  <c r="H198" i="15"/>
  <c r="J197" i="15"/>
  <c r="I197" i="15"/>
  <c r="H197" i="15"/>
  <c r="J196" i="15"/>
  <c r="I196" i="15"/>
  <c r="H196" i="15"/>
  <c r="J195" i="15"/>
  <c r="I195" i="15"/>
  <c r="H195" i="15"/>
  <c r="J194" i="15"/>
  <c r="I194" i="15"/>
  <c r="H194" i="15"/>
  <c r="J193" i="15"/>
  <c r="I193" i="15"/>
  <c r="H193" i="15"/>
  <c r="J192" i="15"/>
  <c r="I192" i="15"/>
  <c r="H192" i="15"/>
  <c r="J191" i="15"/>
  <c r="I191" i="15"/>
  <c r="H191" i="15"/>
  <c r="J190" i="15"/>
  <c r="I190" i="15"/>
  <c r="H190" i="15"/>
  <c r="J189" i="15"/>
  <c r="I189" i="15"/>
  <c r="H189" i="15"/>
  <c r="L154" i="15"/>
  <c r="L155" i="15" s="1"/>
  <c r="C83" i="14"/>
  <c r="K52" i="14"/>
  <c r="L52" i="14" s="1"/>
  <c r="I44" i="14"/>
  <c r="H46" i="14" s="1"/>
  <c r="H8" i="14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J60" i="11"/>
  <c r="I60" i="11"/>
  <c r="H60" i="11"/>
  <c r="G60" i="11"/>
  <c r="F60" i="11"/>
  <c r="E60" i="11"/>
  <c r="D60" i="11"/>
  <c r="C60" i="11"/>
  <c r="P9" i="11"/>
  <c r="O9" i="11"/>
  <c r="P8" i="11"/>
  <c r="P11" i="11" s="1"/>
  <c r="O8" i="11"/>
  <c r="O11" i="11" s="1"/>
  <c r="D23" i="3"/>
  <c r="D25" i="3" s="1"/>
  <c r="C23" i="3"/>
  <c r="H21" i="3"/>
  <c r="F21" i="3"/>
  <c r="D21" i="3"/>
  <c r="H18" i="3"/>
  <c r="H20" i="3" s="1"/>
  <c r="G18" i="3"/>
  <c r="F18" i="3"/>
  <c r="F20" i="3" s="1"/>
  <c r="E18" i="3"/>
  <c r="D18" i="3"/>
  <c r="D20" i="3" s="1"/>
  <c r="C18" i="3"/>
  <c r="L15" i="3"/>
  <c r="L14" i="3"/>
  <c r="L13" i="3"/>
  <c r="L12" i="3"/>
  <c r="L11" i="3"/>
  <c r="L10" i="3"/>
  <c r="L9" i="3"/>
  <c r="L8" i="3"/>
  <c r="L7" i="3"/>
  <c r="L6" i="3"/>
  <c r="L5" i="3"/>
  <c r="L156" i="15" l="1"/>
  <c r="M155" i="15"/>
  <c r="M154" i="15"/>
  <c r="L157" i="15" l="1"/>
  <c r="M156" i="15"/>
  <c r="N155" i="15" l="1"/>
  <c r="M157" i="15"/>
  <c r="L158" i="15"/>
  <c r="N156" i="15"/>
  <c r="L159" i="15" l="1"/>
  <c r="M158" i="15"/>
  <c r="N157" i="15"/>
  <c r="L160" i="15" l="1"/>
  <c r="M159" i="15"/>
  <c r="L161" i="15" l="1"/>
  <c r="M160" i="15"/>
  <c r="N158" i="15"/>
  <c r="N159" i="15"/>
  <c r="M161" i="15" l="1"/>
  <c r="N160" i="15" s="1"/>
  <c r="L162" i="15"/>
  <c r="L163" i="15" l="1"/>
  <c r="M162" i="15"/>
  <c r="N161" i="15"/>
  <c r="M163" i="15" l="1"/>
  <c r="L164" i="15"/>
  <c r="N162" i="15" l="1"/>
  <c r="M164" i="15"/>
  <c r="L165" i="15"/>
  <c r="N163" i="15"/>
  <c r="L166" i="15" l="1"/>
  <c r="M165" i="15"/>
  <c r="N164" i="15"/>
  <c r="L167" i="15" l="1"/>
  <c r="M166" i="15"/>
  <c r="N165" i="15" l="1"/>
  <c r="M167" i="15"/>
  <c r="L168" i="15"/>
  <c r="N166" i="15"/>
  <c r="L169" i="15" l="1"/>
  <c r="M168" i="15"/>
  <c r="N167" i="15"/>
  <c r="L170" i="15" l="1"/>
  <c r="M169" i="15"/>
  <c r="M170" i="15" l="1"/>
  <c r="L171" i="15"/>
  <c r="N168" i="15"/>
  <c r="N169" i="15"/>
  <c r="M171" i="15" l="1"/>
  <c r="L172" i="15"/>
  <c r="M172" i="15" l="1"/>
  <c r="L173" i="15"/>
  <c r="N170" i="15"/>
  <c r="M173" i="15" l="1"/>
  <c r="L174" i="15"/>
  <c r="N171" i="15"/>
  <c r="M174" i="15" l="1"/>
  <c r="L175" i="15"/>
  <c r="N172" i="15"/>
  <c r="L176" i="15" l="1"/>
  <c r="M175" i="15"/>
  <c r="N173" i="15"/>
  <c r="N174" i="15" l="1"/>
  <c r="L177" i="15"/>
  <c r="M176" i="15"/>
  <c r="M177" i="15" l="1"/>
  <c r="L178" i="15"/>
  <c r="N175" i="15"/>
  <c r="N176" i="15"/>
  <c r="L179" i="15" l="1"/>
  <c r="M178" i="15"/>
  <c r="N177" i="15"/>
  <c r="L180" i="15" l="1"/>
  <c r="M179" i="15"/>
  <c r="N178" i="15"/>
  <c r="L181" i="15" l="1"/>
  <c r="M180" i="15"/>
  <c r="L182" i="15" l="1"/>
  <c r="M181" i="15"/>
  <c r="N179" i="15"/>
  <c r="N180" i="15"/>
  <c r="M182" i="15" l="1"/>
  <c r="L183" i="15"/>
  <c r="N181" i="15" l="1"/>
  <c r="L184" i="15"/>
  <c r="M183" i="15"/>
  <c r="N182" i="15" s="1"/>
  <c r="L185" i="15" l="1"/>
  <c r="M184" i="15"/>
  <c r="N183" i="15"/>
  <c r="L186" i="15" l="1"/>
  <c r="M185" i="15"/>
  <c r="N184" i="15"/>
  <c r="L187" i="15" l="1"/>
  <c r="M186" i="15"/>
  <c r="L188" i="15" l="1"/>
  <c r="M187" i="15"/>
  <c r="N185" i="15"/>
  <c r="N186" i="15"/>
  <c r="L189" i="15" l="1"/>
  <c r="M188" i="15"/>
  <c r="N187" i="15" l="1"/>
  <c r="M189" i="15"/>
  <c r="L190" i="15"/>
  <c r="N188" i="15"/>
  <c r="M190" i="15" l="1"/>
  <c r="L191" i="15"/>
  <c r="N189" i="15"/>
  <c r="L192" i="15" l="1"/>
  <c r="M191" i="15"/>
  <c r="N190" i="15" l="1"/>
  <c r="L193" i="15"/>
  <c r="M192" i="15"/>
  <c r="M193" i="15" l="1"/>
  <c r="L194" i="15"/>
  <c r="N191" i="15"/>
  <c r="N192" i="15"/>
  <c r="L195" i="15" l="1"/>
  <c r="M194" i="15"/>
  <c r="N193" i="15" l="1"/>
  <c r="L196" i="15"/>
  <c r="M195" i="15"/>
  <c r="N194" i="15" l="1"/>
  <c r="M196" i="15"/>
  <c r="L197" i="15"/>
  <c r="N195" i="15"/>
  <c r="L198" i="15" l="1"/>
  <c r="M197" i="15"/>
  <c r="N196" i="15"/>
  <c r="L199" i="15" l="1"/>
  <c r="M198" i="15"/>
  <c r="M199" i="15" l="1"/>
  <c r="L200" i="15"/>
  <c r="N197" i="15"/>
  <c r="N198" i="15"/>
  <c r="M200" i="15" l="1"/>
  <c r="L201" i="15"/>
  <c r="L202" i="15" l="1"/>
  <c r="M201" i="15"/>
  <c r="N199" i="15"/>
  <c r="N200" i="15" l="1"/>
  <c r="L203" i="15"/>
  <c r="M202" i="15"/>
  <c r="M203" i="15" l="1"/>
  <c r="L204" i="15"/>
  <c r="N201" i="15"/>
  <c r="N202" i="15"/>
  <c r="L205" i="15" l="1"/>
  <c r="M204" i="15"/>
  <c r="L206" i="15" l="1"/>
  <c r="M205" i="15"/>
  <c r="N203" i="15"/>
  <c r="N204" i="15"/>
  <c r="M206" i="15" l="1"/>
  <c r="L207" i="15"/>
  <c r="N205" i="15" l="1"/>
  <c r="M207" i="15"/>
  <c r="L208" i="15"/>
  <c r="N206" i="15"/>
  <c r="M208" i="15" l="1"/>
  <c r="L209" i="15"/>
  <c r="N207" i="15"/>
  <c r="L210" i="15" l="1"/>
  <c r="M209" i="15"/>
  <c r="N208" i="15" l="1"/>
  <c r="M210" i="15"/>
  <c r="L211" i="15"/>
  <c r="M211" i="15" l="1"/>
  <c r="L212" i="15"/>
  <c r="N209" i="15"/>
  <c r="N210" i="15"/>
  <c r="L213" i="15" l="1"/>
  <c r="M212" i="15"/>
  <c r="N211" i="15" l="1"/>
  <c r="L214" i="15"/>
  <c r="M213" i="15"/>
  <c r="N212" i="15" l="1"/>
  <c r="L215" i="15"/>
  <c r="M214" i="15"/>
  <c r="N213" i="15" s="1"/>
  <c r="L216" i="15" l="1"/>
  <c r="M215" i="15"/>
  <c r="N214" i="15"/>
  <c r="L217" i="15" l="1"/>
  <c r="M217" i="15" s="1"/>
  <c r="M216" i="15"/>
  <c r="F218" i="15" s="1"/>
  <c r="N215" i="15" l="1"/>
  <c r="N216" i="15"/>
</calcChain>
</file>

<file path=xl/sharedStrings.xml><?xml version="1.0" encoding="utf-8"?>
<sst xmlns="http://schemas.openxmlformats.org/spreadsheetml/2006/main" count="302" uniqueCount="280">
  <si>
    <t>Title of the graph</t>
  </si>
  <si>
    <t>Data</t>
  </si>
  <si>
    <t>Source Name</t>
  </si>
  <si>
    <t>Figure 8.4 Revenues per person from a 3p local income tax on all bands, by upper-tier council area, 2018-19 terms</t>
  </si>
  <si>
    <t>Authors’ calculations based on data from HMRC (2018) and ONS (2017, 2019):</t>
  </si>
  <si>
    <t>Figure 8.4. Revenues per person from a 3p local income tax on all bands, 2018-19 terms</t>
  </si>
  <si>
    <t>Based on 2015-16 data, uprated using national income tax outturns and forecasts</t>
  </si>
  <si>
    <t>Barking &amp; Dagenham</t>
  </si>
  <si>
    <t>Barnet</t>
  </si>
  <si>
    <t>Barnsley</t>
  </si>
  <si>
    <t>Bath &amp; North East Somerset</t>
  </si>
  <si>
    <t>Bedford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</si>
  <si>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</si>
  <si>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</si>
  <si>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</si>
  <si>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</si>
  <si>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</si>
  <si>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</si>
  <si>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</si>
  <si>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</si>
  <si>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</si>
  <si>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&amp; Hove</t>
  </si>
  <si>
    <t>Bristol</t>
  </si>
  <si>
    <t>Bromley</t>
  </si>
  <si>
    <t>Bury</t>
  </si>
  <si>
    <t>Calderdale</t>
  </si>
  <si>
    <t>Camden</t>
  </si>
  <si>
    <t>Central Bedfordshire</t>
  </si>
  <si>
    <t>Cheshire East</t>
  </si>
  <si>
    <t>Cheshire West &amp; Chester</t>
  </si>
  <si>
    <t>City of London</t>
  </si>
  <si>
    <t>Cornwall</t>
  </si>
  <si>
    <t>County Durham</t>
  </si>
  <si>
    <t>Coventry</t>
  </si>
  <si>
    <t>Croydon</t>
  </si>
  <si>
    <t>Darlington</t>
  </si>
  <si>
    <t>Derby</t>
  </si>
  <si>
    <t>Doncaster</t>
  </si>
  <si>
    <t>Dudley</t>
  </si>
  <si>
    <t>Ealing</t>
  </si>
  <si>
    <t>East Riding of Yorkshire</t>
  </si>
  <si>
    <t>Enfield</t>
  </si>
  <si>
    <t>Gateshead</t>
  </si>
  <si>
    <t>Greenwich</t>
  </si>
  <si>
    <t>Hackney</t>
  </si>
  <si>
    <t>Halton</t>
  </si>
  <si>
    <t>Hammersmith &amp; Fulham</t>
  </si>
  <si>
    <t>Haringey</t>
  </si>
  <si>
    <t>Harrow</t>
  </si>
  <si>
    <t>Hartlepool</t>
  </si>
  <si>
    <t>Havering</t>
  </si>
  <si>
    <t>Herefordshire</t>
  </si>
  <si>
    <t>Hillingdon</t>
  </si>
  <si>
    <t>Hounslow</t>
  </si>
  <si>
    <t>Isle of Wight</t>
  </si>
  <si>
    <t>Isles of Scilly</t>
  </si>
  <si>
    <t>Islington</t>
  </si>
  <si>
    <t>Kensington &amp; Chelsea</t>
  </si>
  <si>
    <t>Kingston upon Hull</t>
  </si>
  <si>
    <t>Kingston upon Thames</t>
  </si>
  <si>
    <t>Kirklees</t>
  </si>
  <si>
    <t>Knowsley</t>
  </si>
  <si>
    <t>Lambeth</t>
  </si>
  <si>
    <t>Leeds</t>
  </si>
  <si>
    <t>Leicester</t>
  </si>
  <si>
    <t>Lewisham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</si>
  <si>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</si>
  <si>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</si>
  <si>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</si>
  <si>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</si>
  <si>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</si>
  <si>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</si>
  <si>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</si>
  <si>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</si>
  <si>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</si>
  <si>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North East Lincolnshire</t>
  </si>
  <si>
    <t>North Lincolnshire</t>
  </si>
  <si>
    <t>North Somerset</t>
  </si>
  <si>
    <t>North Tyneside</t>
  </si>
  <si>
    <t>Northumberland</t>
  </si>
  <si>
    <t>Nottingham</t>
  </si>
  <si>
    <t>Oldham</t>
  </si>
  <si>
    <t>Peterborough</t>
  </si>
  <si>
    <t>Plymouth</t>
  </si>
  <si>
    <t>Poole</t>
  </si>
  <si>
    <t>Portsmouth</t>
  </si>
  <si>
    <t>Reading</t>
  </si>
  <si>
    <t>Redbridge</t>
  </si>
  <si>
    <t>Redcar &amp;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</si>
  <si>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</si>
  <si>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</si>
  <si>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</si>
  <si>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</si>
  <si>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</si>
  <si>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</si>
  <si>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</si>
  <si>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</si>
  <si>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</si>
  <si>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</si>
  <si>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</si>
  <si>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South Gloucestershire</t>
  </si>
  <si>
    <t>South Tyneside</t>
  </si>
  <si>
    <t>Southampton</t>
  </si>
  <si>
    <t>Southend-on-Sea</t>
  </si>
  <si>
    <t>Southwark</t>
  </si>
  <si>
    <t>St Helens</t>
  </si>
  <si>
    <t>Stockport</t>
  </si>
  <si>
    <t>Stockton-on-Tees</t>
  </si>
  <si>
    <t>Stoke-on-Trent</t>
  </si>
  <si>
    <t>Sunderland</t>
  </si>
  <si>
    <t>Sutton</t>
  </si>
  <si>
    <t>Swindon</t>
  </si>
  <si>
    <t>Tameside</t>
  </si>
  <si>
    <t>Telford &amp; the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</si>
  <si>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</si>
  <si>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</si>
  <si>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</si>
  <si>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</si>
  <si>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</si>
  <si>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</si>
  <si>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</si>
  <si>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</si>
  <si>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</si>
  <si>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West Berkshire</t>
  </si>
  <si>
    <t>Westminster</t>
  </si>
  <si>
    <t>Wigan</t>
  </si>
  <si>
    <t>Wiltshire</t>
  </si>
  <si>
    <t>Windsor &amp; Maidenhead</t>
  </si>
  <si>
    <t>Wirral</t>
  </si>
  <si>
    <t>Wokingham</t>
  </si>
  <si>
    <t>Wolverhampton</t>
  </si>
  <si>
    <t>York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</si>
  <si>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</si>
  <si>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</si>
  <si>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</si>
  <si>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</si>
  <si>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</si>
  <si>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</si>
  <si>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</si>
  <si>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</si>
  <si>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</si>
  <si>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</si>
  <si>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Worcestershire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</si>
  <si>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</si>
  <si>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</si>
  <si>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</si>
  <si>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</si>
  <si>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</si>
  <si>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</si>
  <si>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</si>
  <si>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</si>
  <si>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</si>
  <si>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</si>
  <si>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</si>
  <si>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</si>
  <si>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</si>
  <si>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</si>
  <si>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</si>
  <si>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</si>
  <si>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NHS England’s Consultant-Led Referral to Treatment Waiting Times data, November 2022 release.</t>
  </si>
  <si>
    <t>Column1</t>
  </si>
  <si>
    <t>Total treated 2019</t>
  </si>
  <si>
    <t>Total treated 2022</t>
  </si>
  <si>
    <t>Admitted 2019</t>
  </si>
  <si>
    <t>Admitted 2022</t>
  </si>
  <si>
    <t>2019 comparisons</t>
  </si>
  <si>
    <t>Non-admitted 2022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</si>
  <si>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</si>
  <si>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</si>
  <si>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</si>
  <si>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</si>
  <si>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</si>
  <si>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</si>
  <si>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</si>
  <si>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</si>
  <si>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</si>
  <si>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</si>
  <si>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</si>
  <si>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</si>
  <si>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NHS England, Consultant-Led Referral to Treatment Waiting Times data, February and September 2022 releases.</t>
  </si>
  <si>
    <t xml:space="preserve"> </t>
  </si>
  <si>
    <t>February 2022</t>
  </si>
  <si>
    <t>1.25-1.5 years (December 2021)</t>
  </si>
  <si>
    <t>1.5-2 years (December 2021)</t>
  </si>
  <si>
    <t>2+ years (December 2021)</t>
  </si>
  <si>
    <t>1-1.25 years (July 2022)</t>
  </si>
  <si>
    <t>1.25-1.5 years (July 2022)</t>
  </si>
  <si>
    <t>1.5-2 years (July 2022)</t>
  </si>
  <si>
    <t>2+ years (July 2022)</t>
  </si>
  <si>
    <t>September 2022</t>
  </si>
  <si>
    <t xml:space="preserve"> &gt;52−53 </t>
  </si>
  <si>
    <t xml:space="preserve"> &gt;53−54 </t>
  </si>
  <si>
    <t xml:space="preserve"> &gt;54−55 </t>
  </si>
  <si>
    <t>&gt; 1 year</t>
  </si>
  <si>
    <t>&gt; 2 years</t>
  </si>
  <si>
    <t xml:space="preserve"> &gt;55−56 </t>
  </si>
  <si>
    <t xml:space="preserve"> &gt;56−57 </t>
  </si>
  <si>
    <t xml:space="preserve"> &gt;57−58 </t>
  </si>
  <si>
    <t xml:space="preserve"> &gt;58−59 </t>
  </si>
  <si>
    <t>Change</t>
  </si>
  <si>
    <t xml:space="preserve"> &gt;59−60 </t>
  </si>
  <si>
    <t xml:space="preserve"> &gt;60−61 </t>
  </si>
  <si>
    <t xml:space="preserve"> &gt;61−62 </t>
  </si>
  <si>
    <t xml:space="preserve"> &gt;62−63 </t>
  </si>
  <si>
    <t xml:space="preserve"> &gt;63−64 </t>
  </si>
  <si>
    <t xml:space="preserve"> &gt;64−65 </t>
  </si>
  <si>
    <t xml:space="preserve"> &gt;65−66 </t>
  </si>
  <si>
    <t xml:space="preserve"> &gt;66−67 </t>
  </si>
  <si>
    <t xml:space="preserve"> &gt;67−68 </t>
  </si>
  <si>
    <t xml:space="preserve"> &gt;68−69 </t>
  </si>
  <si>
    <t xml:space="preserve"> &gt;69−70 </t>
  </si>
  <si>
    <t xml:space="preserve"> &gt;70−71 </t>
  </si>
  <si>
    <t xml:space="preserve"> &gt;71−72 </t>
  </si>
  <si>
    <t xml:space="preserve"> &gt;72−73 </t>
  </si>
  <si>
    <t xml:space="preserve"> &gt;73−74 </t>
  </si>
  <si>
    <t xml:space="preserve"> &gt;74−75 </t>
  </si>
  <si>
    <t xml:space="preserve"> &gt;75−76 </t>
  </si>
  <si>
    <t xml:space="preserve"> &gt;76−77 </t>
  </si>
  <si>
    <t xml:space="preserve"> &gt;77−78 </t>
  </si>
  <si>
    <t xml:space="preserve"> &gt;78−79 </t>
  </si>
  <si>
    <t xml:space="preserve"> &gt;79−80 </t>
  </si>
  <si>
    <t xml:space="preserve"> &gt;80−81 </t>
  </si>
  <si>
    <t xml:space="preserve"> &gt;81−82 </t>
  </si>
  <si>
    <t xml:space="preserve"> &gt;82−83 </t>
  </si>
  <si>
    <t xml:space="preserve"> &gt;83−84 </t>
  </si>
  <si>
    <t xml:space="preserve"> &gt;84−85 </t>
  </si>
  <si>
    <t xml:space="preserve"> &gt;85−86 </t>
  </si>
  <si>
    <t xml:space="preserve"> &gt;86−87 </t>
  </si>
  <si>
    <t xml:space="preserve"> &gt;87−88 </t>
  </si>
  <si>
    <t xml:space="preserve"> &gt;88−89 </t>
  </si>
  <si>
    <t xml:space="preserve"> &gt;89−90 </t>
  </si>
  <si>
    <t xml:space="preserve"> &gt;90−91 </t>
  </si>
  <si>
    <t xml:space="preserve"> &gt;91−92 </t>
  </si>
  <si>
    <t xml:space="preserve"> &gt;92−93 </t>
  </si>
  <si>
    <t xml:space="preserve"> &gt;93−94 </t>
  </si>
  <si>
    <t xml:space="preserve"> &gt;94−95 </t>
  </si>
  <si>
    <t xml:space="preserve"> &gt;95−96 </t>
  </si>
  <si>
    <t xml:space="preserve"> &gt;96−97 </t>
  </si>
  <si>
    <t xml:space="preserve"> &gt;97−98 </t>
  </si>
  <si>
    <t xml:space="preserve"> &gt;98−99 </t>
  </si>
  <si>
    <t xml:space="preserve"> &gt;99−100 </t>
  </si>
  <si>
    <t xml:space="preserve"> &gt;100−101 </t>
  </si>
  <si>
    <t xml:space="preserve"> &gt;101−102 </t>
  </si>
  <si>
    <t xml:space="preserve"> &gt;102−103 </t>
  </si>
  <si>
    <t xml:space="preserve"> &gt;103−104 </t>
  </si>
  <si>
    <t xml:space="preserve"> 104 plus </t>
  </si>
  <si>
    <t>1+ year</t>
  </si>
  <si>
    <t>1–1.5 years</t>
  </si>
  <si>
    <t>1.5–2 years</t>
  </si>
  <si>
    <t>2+ years</t>
  </si>
  <si>
    <t>NHS England’s Consultant-Led Referral to Treatment Waiting Times data.</t>
  </si>
  <si>
    <t>Month</t>
  </si>
  <si>
    <t>Advice and guidance requests</t>
  </si>
  <si>
    <t>2022/23</t>
  </si>
  <si>
    <t>2023/24 and 2024/25</t>
  </si>
  <si>
    <t>2023/24 and 2024/26</t>
  </si>
  <si>
    <t>Monthly advice and guidance requests, 2019-22</t>
  </si>
  <si>
    <t>NHS England, ‘National advice and guidance data and case reports’, December 2022, https://digital.nhs.uk/services/e-referral-service/document-library/advice-and-guidance-toolkit/national-advice-and-guidance-data-and-case-reports; Institute for Government Performance Tracker 2022, General Practice, https://www.instituteforgovernment.org.uk/article/performance-tracker/performance-tracker-2022.</t>
  </si>
  <si>
    <t>Authors’ calculations using NHS England Referral to Treatment Waiting Times data and figure 2 of National Audit Office, ‘Managing NHS backlogs and waiting times in England’, November 2022, https://www.nao.org.uk/reports/managing-nhs-backlogs-and-waiting-times-in-england/.</t>
  </si>
  <si>
    <t>Out-turn (monthly)</t>
  </si>
  <si>
    <t>Achieve target (monthly)</t>
  </si>
  <si>
    <t>Medium growth (monthly)</t>
  </si>
  <si>
    <t>Pre-pandemic growth (monthly)</t>
  </si>
  <si>
    <t>Out-turn</t>
  </si>
  <si>
    <t>Achieve target</t>
  </si>
  <si>
    <t>Medium growth</t>
  </si>
  <si>
    <t>Sluggish growth</t>
  </si>
  <si>
    <t>Column2</t>
  </si>
  <si>
    <t>Pre-pandemic trend</t>
  </si>
  <si>
    <t>2019 levels</t>
  </si>
  <si>
    <t>Central (medium growth, medium demand)</t>
  </si>
  <si>
    <t>Achieve target, catch-up demand</t>
  </si>
  <si>
    <t>Achieve target, stable demand</t>
  </si>
  <si>
    <t>Sluggish growth, medium demand</t>
  </si>
  <si>
    <t>Authors’ calculations using NHS England Referral to Treatment Waiting Times data.</t>
  </si>
  <si>
    <t>Selected scenarios for waiting lists</t>
  </si>
  <si>
    <t>Number of people treated from NHS waiting lists</t>
  </si>
  <si>
    <t>Number of people waiting more than one year for NHS treatment, September 2022 compared with February 2022</t>
  </si>
  <si>
    <t>Number of people waiting more than one year for NHS treatment, 2019–22</t>
  </si>
  <si>
    <t>Patients treated from the waiting list and scenarios for future growth (3 month rolling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</si>
</sst>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"/>
    <numFmt numFmtId="169" formatCode="0.0%"/>
    <numFmt numFmtId="170" formatCode="_-* #,##0_-;\-* #,##0_-;_-* &quot;-&quot;??_-;_-@_-"/>
    <numFmt numFmtId="171" formatCode="#,##0.00,,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Border="1"/>
    <xf numFmtId="0" fontId="4" fillId="0" borderId="1" xfId="0" applyFont="1" applyBorder="1" applyAlignment="1">
      <alignment horizontal="left" vertical="top" wrapText="1"/>
    </xf>
    <xf numFmtId="0" fontId="3" fillId="0" borderId="0" xfId="0" applyFont="1"/>
    <xf numFmtId="164" fontId="0" fillId="0" borderId="0" xfId="0" applyNumberFormat="1" applyFont="1" applyAlignment="1">
      <alignment horizontal="center"/>
    </xf>
    <xf numFmtId="169" fontId="0" fillId="0" borderId="0" xfId="1" applyNumberFormat="1" applyFont="1"/>
    <xf numFmtId="0" fontId="0" fillId="0" borderId="0" xfId="0" applyFill="1"/>
    <xf numFmtId="1" fontId="0" fillId="0" borderId="2" xfId="0" applyNumberFormat="1" applyFill="1" applyBorder="1" applyAlignment="1">
      <alignment horizontal="right"/>
    </xf>
    <xf numFmtId="4" fontId="0" fillId="0" borderId="0" xfId="0" applyNumberFormat="1"/>
    <xf numFmtId="1" fontId="0" fillId="0" borderId="0" xfId="0" applyNumberFormat="1"/>
    <xf numFmtId="2" fontId="0" fillId="0" borderId="0" xfId="0" applyNumberFormat="1"/>
    <xf numFmtId="2" fontId="7" fillId="3" borderId="3" xfId="0" applyNumberFormat="1" applyFont="1" applyFill="1" applyBorder="1"/>
    <xf numFmtId="2" fontId="7" fillId="3" borderId="4" xfId="0" applyNumberFormat="1" applyFont="1" applyFill="1" applyBorder="1"/>
    <xf numFmtId="17" fontId="0" fillId="0" borderId="0" xfId="0" applyNumberFormat="1"/>
    <xf numFmtId="3" fontId="0" fillId="0" borderId="0" xfId="0" applyNumberFormat="1"/>
    <xf numFmtId="9" fontId="0" fillId="0" borderId="0" xfId="1" applyFont="1"/>
    <xf numFmtId="1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7" fillId="0" borderId="2" xfId="2" applyNumberFormat="1" applyFill="1" applyBorder="1" applyAlignment="1">
      <alignment horizontal="right"/>
    </xf>
    <xf numFmtId="14" fontId="0" fillId="0" borderId="0" xfId="0" applyNumberFormat="1"/>
    <xf numFmtId="2" fontId="7" fillId="0" borderId="5" xfId="2" applyNumberFormat="1" applyFill="1" applyBorder="1" applyAlignment="1">
      <alignment horizontal="right"/>
    </xf>
    <xf numFmtId="2" fontId="7" fillId="0" borderId="6" xfId="2" applyNumberFormat="1" applyFill="1" applyBorder="1" applyAlignment="1">
      <alignment horizontal="right"/>
    </xf>
    <xf numFmtId="2" fontId="0" fillId="4" borderId="0" xfId="0" applyNumberFormat="1" applyFill="1"/>
    <xf numFmtId="3" fontId="0" fillId="4" borderId="0" xfId="0" applyNumberFormat="1" applyFill="1"/>
    <xf numFmtId="17" fontId="0" fillId="0" borderId="0" xfId="0" applyNumberFormat="1" applyFill="1" applyBorder="1"/>
    <xf numFmtId="17" fontId="0" fillId="0" borderId="0" xfId="0" applyNumberFormat="1" applyFill="1"/>
    <xf numFmtId="3" fontId="7" fillId="0" borderId="0" xfId="2" applyNumberFormat="1"/>
    <xf numFmtId="0" fontId="0" fillId="0" borderId="0" xfId="0" applyAlignment="1">
      <alignment wrapText="1"/>
    </xf>
    <xf numFmtId="17" fontId="7" fillId="3" borderId="2" xfId="2" applyNumberFormat="1" applyFill="1" applyBorder="1"/>
    <xf numFmtId="170" fontId="7" fillId="0" borderId="0" xfId="3" applyNumberFormat="1" applyFont="1" applyFill="1" applyBorder="1" applyAlignment="1">
      <alignment horizontal="center" wrapText="1"/>
    </xf>
    <xf numFmtId="17" fontId="7" fillId="3" borderId="5" xfId="2" applyNumberFormat="1" applyFill="1" applyBorder="1"/>
    <xf numFmtId="17" fontId="7" fillId="3" borderId="6" xfId="2" applyNumberFormat="1" applyFill="1" applyBorder="1"/>
    <xf numFmtId="17" fontId="7" fillId="0" borderId="2" xfId="2" applyNumberFormat="1" applyFill="1" applyBorder="1"/>
    <xf numFmtId="17" fontId="7" fillId="0" borderId="5" xfId="2" applyNumberFormat="1" applyFill="1" applyBorder="1"/>
    <xf numFmtId="17" fontId="7" fillId="0" borderId="6" xfId="2" applyNumberFormat="1" applyFill="1" applyBorder="1"/>
    <xf numFmtId="1" fontId="7" fillId="0" borderId="2" xfId="4" applyNumberFormat="1" applyFont="1" applyFill="1" applyBorder="1" applyAlignment="1">
      <alignment horizontal="right"/>
    </xf>
    <xf numFmtId="171" fontId="7" fillId="0" borderId="2" xfId="3" applyNumberFormat="1" applyFont="1" applyFill="1" applyBorder="1" applyAlignment="1">
      <alignment horizontal="right"/>
    </xf>
    <xf numFmtId="171" fontId="7" fillId="0" borderId="5" xfId="3" applyNumberFormat="1" applyFont="1" applyFill="1" applyBorder="1" applyAlignment="1">
      <alignment horizontal="right"/>
    </xf>
    <xf numFmtId="171" fontId="7" fillId="0" borderId="7" xfId="3" applyNumberFormat="1" applyFont="1" applyFill="1" applyBorder="1" applyAlignment="1">
      <alignment horizontal="right"/>
    </xf>
    <xf numFmtId="171" fontId="7" fillId="0" borderId="2" xfId="5" applyNumberFormat="1" applyFont="1" applyFill="1" applyBorder="1" applyAlignment="1">
      <alignment horizontal="right"/>
    </xf>
    <xf numFmtId="17" fontId="7" fillId="0" borderId="8" xfId="2" applyNumberFormat="1" applyFill="1" applyBorder="1"/>
    <xf numFmtId="0" fontId="0" fillId="0" borderId="0" xfId="0" applyBorder="1"/>
  </cellXfs>
  <cellStyles count="6">
    <cellStyle name="Comma 2" xfId="3" xr:uid="{2EF8F188-73A9-4137-A93E-89B7EDABB4A1}"/>
    <cellStyle name="Comma 3" xfId="4" xr:uid="{BFFE2C3A-625C-4746-9D5E-2577420B310C}"/>
    <cellStyle name="Comma 4" xfId="5" xr:uid="{70A9E5D0-2455-4357-9385-58E725C27090}"/>
    <cellStyle name="Normal" xfId="0" builtinId="0"/>
    <cellStyle name="Normal 2" xfId="2" xr:uid="{CBA43F67-7EC9-4CA6-9B70-1C45EC5EB5A7}"/>
    <cellStyle name="Percent" xfId="1" builtinId="5"/>
  </cellStyles>
  <dxfs count="22">
    <dxf>
      <numFmt numFmtId="3" formatCode="#,##0"/>
    </dxf>
    <dxf>
      <numFmt numFmtId="3" formatCode="#,##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" formatCode="#,##0"/>
    </dxf>
    <dxf>
      <numFmt numFmtId="3" formatCode="#,##0"/>
    </dxf>
    <dxf>
      <numFmt numFmtId="3" formatCode="#,##0"/>
    </dxf>
    <dxf>
      <numFmt numFmtId="22" formatCode="mmm\-yy"/>
      <fill>
        <patternFill patternType="none">
          <fgColor indexed="64"/>
          <bgColor indexed="65"/>
        </patternFill>
      </fill>
    </dxf>
    <dxf>
      <numFmt numFmtId="22" formatCode="mmm\-yy"/>
    </dxf>
    <dxf>
      <numFmt numFmtId="2" formatCode="0.00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10</xdr:col>
      <xdr:colOff>523875</xdr:colOff>
      <xdr:row>17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22932C-CD08-4664-B433-4DB6EA776072}"/>
            </a:ext>
          </a:extLst>
        </xdr:cNvPr>
        <xdr:cNvSpPr txBox="1"/>
      </xdr:nvSpPr>
      <xdr:spPr>
        <a:xfrm>
          <a:off x="114300" y="114300"/>
          <a:ext cx="6505575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latin typeface="+mn-lt"/>
            </a:rPr>
            <a:t>Steps to take when providing</a:t>
          </a:r>
          <a:r>
            <a:rPr lang="en-GB" sz="1800" b="1" baseline="0">
              <a:latin typeface="+mn-lt"/>
            </a:rPr>
            <a:t> data tables:</a:t>
          </a:r>
        </a:p>
        <a:p>
          <a:endParaRPr lang="en-GB" sz="1800" b="1" baseline="0">
            <a:latin typeface="+mn-lt"/>
          </a:endParaRPr>
        </a:p>
        <a:p>
          <a:r>
            <a:rPr lang="en-GB" sz="1600" b="0" baseline="0">
              <a:latin typeface="+mn-lt"/>
            </a:rPr>
            <a:t>1. First worksheet is for the the title of the publication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2. Create a new worksheet for each figure in the report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3. Include the title of the figure 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4. Include the name of the source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5. Only include data used in the relevant chart</a:t>
          </a:r>
        </a:p>
        <a:p>
          <a:endParaRPr lang="en-GB" sz="1600" b="0" baseline="0">
            <a:latin typeface="+mn-lt"/>
          </a:endParaRPr>
        </a:p>
        <a:p>
          <a:endParaRPr lang="en-GB" sz="1600" b="0" baseline="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8</xdr:col>
      <xdr:colOff>381000</xdr:colOff>
      <xdr:row>13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B5DFD2-2D37-4658-BBB8-0DDB1C649DF3}"/>
            </a:ext>
          </a:extLst>
        </xdr:cNvPr>
        <xdr:cNvSpPr txBox="1"/>
      </xdr:nvSpPr>
      <xdr:spPr>
        <a:xfrm>
          <a:off x="638175" y="209550"/>
          <a:ext cx="4619625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i="0"/>
            <a:t>One year on from the backlog recovery plan:</a:t>
          </a:r>
          <a:r>
            <a:rPr lang="en-GB" sz="1800" i="0" baseline="0"/>
            <a:t> what next for NHS waiting lists?</a:t>
          </a:r>
          <a:endParaRPr lang="en-GB" sz="1800" i="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CD31C5-DFF9-4625-B736-1E8AC014CBA9}" name="Table1" displayName="Table1" ref="B4:H16" totalsRowShown="0">
  <tableColumns count="7">
    <tableColumn id="1" xr3:uid="{D699BA35-8447-4F19-88A8-76923932BAB8}" name="Column1"/>
    <tableColumn id="2" xr3:uid="{A097942C-C6D0-413B-B9F2-498E6E8E2FC3}" name="Total treated 2019"/>
    <tableColumn id="5" xr3:uid="{D426E632-2202-4244-9869-80CC4585C915}" name="Total treated 2022"/>
    <tableColumn id="3" xr3:uid="{16F93221-78CA-4268-BC79-7B00C1B2FBD7}" name="Admitted 2019"/>
    <tableColumn id="4" xr3:uid="{0FE60952-2E13-442E-8F17-0A0F50C48961}" name="Admitted 2022"/>
    <tableColumn id="6" xr3:uid="{A5763420-D182-4B4C-9586-8AC3D4544D7E}" name="2019 comparisons"/>
    <tableColumn id="7" xr3:uid="{7728B0B5-192C-433C-A93A-B7D36131478A}" name="Non-admitted 202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838706-DF60-4D77-B23E-F3FB20A3E683}" name="Table13" displayName="Table13" ref="B4:K57" totalsRowShown="0">
  <tableColumns count="10">
    <tableColumn id="1" xr3:uid="{CDB6A421-087D-4025-9B95-451345AE6605}" name=" "/>
    <tableColumn id="2" xr3:uid="{1ABC428E-356B-4E00-B835-F2158E0CA069}" name="February 2022" dataDxfId="21"/>
    <tableColumn id="3" xr3:uid="{764267CC-F147-4C06-A480-CA30B732E986}" name="1.25-1.5 years (December 2021)" dataDxfId="20"/>
    <tableColumn id="4" xr3:uid="{1BBABC73-A646-47CE-BF93-898F06B89E67}" name="1.5-2 years (December 2021)" dataDxfId="19"/>
    <tableColumn id="5" xr3:uid="{89D8C45F-781A-4F5D-B3EF-AF5CD0F855BB}" name="2+ years (December 2021)" dataDxfId="18"/>
    <tableColumn id="6" xr3:uid="{9373A325-7D12-4564-903F-56379E5767EB}" name="1-1.25 years (July 2022)" dataDxfId="17"/>
    <tableColumn id="7" xr3:uid="{FFB4DA9C-0370-4D3B-947A-959B211D122E}" name="1.25-1.5 years (July 2022)" dataDxfId="16"/>
    <tableColumn id="8" xr3:uid="{DCB0E735-279C-4BB9-951D-12AEAA67CFC4}" name="1.5-2 years (July 2022)" dataDxfId="15"/>
    <tableColumn id="9" xr3:uid="{65D6F4A7-58D4-4F86-9FB5-CC98CD809293}" name="2+ years (July 2022)" dataDxfId="14"/>
    <tableColumn id="10" xr3:uid="{AAEC4ABA-6171-4963-8071-48C3F90D2E98}" name="September 2022" data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5733DB-1532-4987-B738-2B06980A6EDF}" name="Table14" displayName="Table14" ref="B4:F41" totalsRowShown="0">
  <tableColumns count="5">
    <tableColumn id="1" xr3:uid="{D9ACA448-BD86-4350-99DD-3C70FAECEA39}" name=" " dataDxfId="12"/>
    <tableColumn id="5" xr3:uid="{7D4CA03A-D56E-4763-BCB3-8EEA0721FB2D}" name="1+ year" dataDxfId="11"/>
    <tableColumn id="2" xr3:uid="{07B8B4D4-91E8-40CE-ADE3-2AE4C6A96DDB}" name="1–1.5 years"/>
    <tableColumn id="3" xr3:uid="{69F8DEC7-8BF0-42C4-B99B-86AD3833AE85}" name="1.5–2 years"/>
    <tableColumn id="4" xr3:uid="{0B659C5D-1E77-4B65-B144-7AA3C07F1233}" name="2+ year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A3BD91F-219E-4444-81E8-D9499990C0CF}" name="Table15" displayName="Table15" ref="B4:F79" totalsRowShown="0">
  <tableColumns count="5">
    <tableColumn id="1" xr3:uid="{CA290FC6-261E-4934-A852-49C39581642D}" name="Month" dataDxfId="10"/>
    <tableColumn id="2" xr3:uid="{D8E7459A-14D8-4F6E-B919-530B8EE516D4}" name="Advice and guidance requests"/>
    <tableColumn id="3" xr3:uid="{AAD09990-DD0C-41CE-B76B-D1AF632AAF78}" name="2022/23"/>
    <tableColumn id="4" xr3:uid="{E5DF2387-8740-4FF8-927D-481F7A6A2336}" name="2023/24 and 2024/25"/>
    <tableColumn id="5" xr3:uid="{BCB89140-3824-41B2-A707-82DDDB1817A3}" name="2023/24 and 2024/2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C3B523A-F3A8-487B-9EEF-F03228CC69A4}" name="Table16" displayName="Table16" ref="B4:L216" totalsRowShown="0">
  <tableColumns count="11">
    <tableColumn id="1" xr3:uid="{1CEC60E5-F8D6-4CAA-ABBF-44D80ADC9C99}" name=" " dataDxfId="9"/>
    <tableColumn id="2" xr3:uid="{6FACE991-763B-45CA-B6AD-612B2F0C6609}" name="Out-turn (monthly)"/>
    <tableColumn id="3" xr3:uid="{634A4710-637F-41D9-B2A8-AE95BAA1FFF8}" name="Achieve target (monthly)" dataDxfId="8"/>
    <tableColumn id="6" xr3:uid="{89425CF8-3E9B-41B0-A489-3F503F0C14A1}" name="Medium growth (monthly)" dataDxfId="7"/>
    <tableColumn id="7" xr3:uid="{01C1257E-E4A3-4888-B651-EF77B6CF3A29}" name="Pre-pandemic growth (monthly)" dataDxfId="6"/>
    <tableColumn id="4" xr3:uid="{4B7F1A60-C143-453D-AB78-D851D00DC81C}" name="Out-turn" dataDxfId="5"/>
    <tableColumn id="5" xr3:uid="{F87C6E97-3C2F-4481-BAB9-AF2002E07CD5}" name="Achieve target" dataDxfId="4"/>
    <tableColumn id="8" xr3:uid="{9707874E-908B-4E71-93E7-EA9771057046}" name="Medium growth" dataDxfId="3"/>
    <tableColumn id="9" xr3:uid="{7EAFA8B5-E1B4-4B32-B040-8C8271F7255A}" name="Sluggish growth" dataDxfId="2"/>
    <tableColumn id="10" xr3:uid="{2C71E364-9B95-4EAC-A17A-00B43941D041}" name="Column1" dataDxfId="1"/>
    <tableColumn id="11" xr3:uid="{92616E66-6460-4757-BDE4-F750D8B3DC9A}" name="Column2" dataDxfId="0">
      <calculatedColumnFormula>1*(1+W6)^(1/12)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BD88580-D8E1-4675-989D-EDFB08B6EDD9}" name="Table17" displayName="Table17" ref="B4:G80" totalsRowShown="0">
  <tableColumns count="6">
    <tableColumn id="1" xr3:uid="{D82A2963-2FBB-4FAA-B1F9-8102BDBF80D9}" name="Column1"/>
    <tableColumn id="2" xr3:uid="{8E79ECF5-BD4B-46A0-A79A-FF078A2863BA}" name="Out-turn"/>
    <tableColumn id="4" xr3:uid="{CAB52A44-2B6F-49FD-BB40-1BA75FB8794A}" name="Central (medium growth, medium demand)"/>
    <tableColumn id="3" xr3:uid="{2329B1ED-AB23-49E2-8949-AA5B9E9502CF}" name="Achieve target, catch-up demand"/>
    <tableColumn id="5" xr3:uid="{5266A99C-5451-48DC-8D88-F4AB68A6227C}" name="Achieve target, stable demand"/>
    <tableColumn id="6" xr3:uid="{EB961B8E-1B0E-47C3-8200-44B42F90BDA7}" name="Sluggish growth, medium deman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23" sqref="N23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98AC-233D-4970-A82D-A4CA16E778B6}">
  <dimension ref="A1"/>
  <sheetViews>
    <sheetView workbookViewId="0">
      <selection activeCell="L21" sqref="L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4167-47AC-4401-87EC-AF7A245F795D}">
  <dimension ref="A1:L159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33.85546875" customWidth="1"/>
  </cols>
  <sheetData>
    <row r="1" spans="1:12" x14ac:dyDescent="0.25">
      <c r="A1" s="2" t="s">
        <v>3</v>
      </c>
      <c r="B1" s="2"/>
      <c r="C1" s="2"/>
      <c r="D1" s="2"/>
      <c r="E1" s="2"/>
      <c r="F1" s="2"/>
      <c r="G1" s="2"/>
      <c r="H1" s="2"/>
      <c r="I1" s="2"/>
    </row>
    <row r="2" spans="1:12" x14ac:dyDescent="0.25">
      <c r="A2" s="2" t="s">
        <v>4</v>
      </c>
    </row>
    <row r="3" spans="1:12" ht="1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2" ht="50.25" customHeight="1" x14ac:dyDescent="0.25">
      <c r="A6" s="8"/>
      <c r="B6" s="6" t="s">
        <v>5</v>
      </c>
      <c r="C6" s="4"/>
      <c r="D6" s="4"/>
      <c r="E6" s="4"/>
      <c r="F6" s="4"/>
      <c r="G6" s="4"/>
      <c r="H6" s="4"/>
      <c r="I6" s="4"/>
      <c r="J6" s="4"/>
      <c r="K6" s="4"/>
      <c r="L6" s="3"/>
    </row>
    <row r="7" spans="1:12" ht="50.25" customHeight="1" x14ac:dyDescent="0.25">
      <c r="A7" s="7"/>
      <c r="B7" s="9" t="s">
        <v>6</v>
      </c>
      <c r="C7" s="4"/>
      <c r="D7" s="4"/>
      <c r="E7" s="4"/>
      <c r="F7" s="4"/>
      <c r="G7" s="4"/>
      <c r="H7" s="4"/>
      <c r="I7" s="4"/>
      <c r="J7" s="4"/>
      <c r="K7" s="4"/>
      <c r="L7" s="3"/>
    </row>
    <row r="8" spans="1:12" ht="15" customHeight="1" x14ac:dyDescent="0.25">
      <c r="A8" s="10" t="s">
        <v>7</v>
      </c>
      <c r="B8" s="11">
        <v>173.75683090440333</v>
      </c>
      <c r="C8" s="4"/>
      <c r="D8" s="4"/>
      <c r="E8" s="4"/>
      <c r="F8" s="4"/>
      <c r="G8" s="4"/>
      <c r="H8" s="4"/>
      <c r="I8" s="4"/>
      <c r="J8" s="4"/>
      <c r="K8" s="4"/>
      <c r="L8" s="3"/>
    </row>
    <row r="9" spans="1:12" ht="15" customHeight="1" x14ac:dyDescent="0.25">
      <c r="A9" s="10" t="s">
        <v>8</v>
      </c>
      <c r="B9" s="11">
        <v>589.17404333043737</v>
      </c>
      <c r="C9" s="4"/>
      <c r="D9" s="4"/>
      <c r="E9" s="4"/>
      <c r="F9" s="4"/>
      <c r="G9" s="4"/>
      <c r="H9" s="4"/>
      <c r="I9" s="4"/>
      <c r="J9" s="4"/>
      <c r="K9" s="4"/>
      <c r="L9" s="3"/>
    </row>
    <row r="10" spans="1:12" ht="15" customHeight="1" x14ac:dyDescent="0.25">
      <c r="A10" s="10" t="s">
        <v>9</v>
      </c>
      <c r="B10" s="11">
        <v>198.68822543179786</v>
      </c>
      <c r="C10" s="4"/>
      <c r="D10" s="4"/>
      <c r="E10" s="4"/>
      <c r="F10" s="4"/>
      <c r="G10" s="4"/>
      <c r="H10" s="4"/>
      <c r="I10" s="4"/>
      <c r="J10" s="4"/>
      <c r="K10" s="4"/>
      <c r="L10" s="3"/>
    </row>
    <row r="11" spans="1:12" ht="15" customHeight="1" x14ac:dyDescent="0.25">
      <c r="A11" s="10" t="s">
        <v>10</v>
      </c>
      <c r="B11" s="11">
        <v>400.18822151642485</v>
      </c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2" ht="15" customHeight="1" x14ac:dyDescent="0.25">
      <c r="A12" s="10" t="s">
        <v>11</v>
      </c>
      <c r="B12" s="11">
        <v>367.59499260757843</v>
      </c>
      <c r="C12" s="4"/>
      <c r="D12" s="4"/>
      <c r="E12" s="4"/>
      <c r="F12" s="4"/>
      <c r="G12" s="4"/>
      <c r="H12" s="4"/>
      <c r="I12" s="4"/>
      <c r="J12" s="4"/>
      <c r="K12" s="4"/>
      <c r="L12" s="3"/>
    </row>
    <row r="13" spans="1:12" ht="15" customHeight="1" x14ac:dyDescent="0.25">
      <c r="A13" s="10" t="s">
        <v>12</v>
      </c>
      <c r="B13" s="11">
        <v>318.73965653310358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 x14ac:dyDescent="0.25">
      <c r="A14" s="10" t="s">
        <v>13</v>
      </c>
      <c r="B14" s="11">
        <v>185.02564998011175</v>
      </c>
      <c r="C14" s="4"/>
      <c r="D14" s="4"/>
      <c r="E14" s="4"/>
      <c r="F14" s="4"/>
      <c r="G14" s="4"/>
      <c r="H14" s="4"/>
      <c r="I14" s="4"/>
      <c r="J14" s="4"/>
      <c r="K14" s="4"/>
      <c r="L14" s="3"/>
    </row>
    <row r="15" spans="1:12" ht="15" customHeight="1" x14ac:dyDescent="0.25">
      <c r="A15" s="10" t="s">
        <v>14</v>
      </c>
      <c r="B15" s="11">
        <v>152.55788790529741</v>
      </c>
      <c r="C15" s="4"/>
      <c r="D15" s="4"/>
      <c r="E15" s="4"/>
      <c r="F15" s="4"/>
      <c r="G15" s="4"/>
      <c r="H15" s="4"/>
      <c r="I15" s="4"/>
      <c r="J15" s="4"/>
      <c r="K15" s="4"/>
      <c r="L15" s="3"/>
    </row>
    <row r="16" spans="1:12" ht="15" customHeight="1" x14ac:dyDescent="0.25">
      <c r="A16" s="10" t="s">
        <v>15</v>
      </c>
      <c r="B16" s="11">
        <v>142.92386466769941</v>
      </c>
      <c r="C16" s="4"/>
      <c r="D16" s="4"/>
      <c r="E16" s="4"/>
      <c r="F16" s="4"/>
      <c r="G16" s="4"/>
      <c r="H16" s="4"/>
      <c r="I16" s="4"/>
      <c r="J16" s="4"/>
      <c r="K16" s="4"/>
      <c r="L16" s="3"/>
    </row>
    <row r="17" spans="1:12" ht="15" customHeight="1" x14ac:dyDescent="0.25">
      <c r="A17" s="10" t="s">
        <v>16</v>
      </c>
      <c r="B17" s="11">
        <v>204.66259084020396</v>
      </c>
      <c r="C17" s="4"/>
      <c r="D17" s="4"/>
      <c r="E17" s="4"/>
      <c r="F17" s="4"/>
      <c r="G17" s="4"/>
      <c r="H17" s="4"/>
      <c r="I17" s="4"/>
      <c r="J17" s="4"/>
      <c r="K17" s="4"/>
      <c r="L17" s="3"/>
    </row>
    <row r="18" spans="1:12" ht="15" customHeight="1" x14ac:dyDescent="0.25">
      <c r="A18" s="10" t="s">
        <v>17</v>
      </c>
      <c r="B18" s="11">
        <v>246.80473022020246</v>
      </c>
      <c r="C18" s="4"/>
      <c r="D18" s="4"/>
      <c r="E18" s="4"/>
      <c r="F18" s="4"/>
      <c r="G18" s="4"/>
      <c r="H18" s="4"/>
      <c r="I18" s="4"/>
      <c r="J18" s="4"/>
      <c r="K18" s="4"/>
      <c r="L18" s="3"/>
    </row>
    <row r="19" spans="1:12" ht="15" customHeight="1" x14ac:dyDescent="0.25">
      <c r="A19" s="10" t="s">
        <v>18</v>
      </c>
      <c r="B19" s="11">
        <v>468.9742100369881</v>
      </c>
      <c r="C19" s="4"/>
      <c r="D19" s="4"/>
      <c r="E19" s="4"/>
      <c r="F19" s="4"/>
      <c r="G19" s="4"/>
      <c r="H19" s="4"/>
      <c r="I19" s="4"/>
      <c r="J19" s="4"/>
      <c r="K19" s="4"/>
      <c r="L19" s="3"/>
    </row>
    <row r="20" spans="1:12" ht="15" customHeight="1" x14ac:dyDescent="0.25">
      <c r="A20" s="10" t="s">
        <v>19</v>
      </c>
      <c r="B20" s="11">
        <v>178.68789814781044</v>
      </c>
      <c r="C20" s="4"/>
      <c r="D20" s="4"/>
      <c r="E20" s="4"/>
      <c r="F20" s="4"/>
      <c r="G20" s="4"/>
      <c r="H20" s="4"/>
      <c r="I20" s="4"/>
      <c r="J20" s="4"/>
      <c r="K20" s="4"/>
      <c r="L20" s="3"/>
    </row>
    <row r="21" spans="1:12" ht="15" customHeight="1" x14ac:dyDescent="0.25">
      <c r="A21" s="10" t="s">
        <v>20</v>
      </c>
      <c r="B21" s="11">
        <v>335.07720712670141</v>
      </c>
      <c r="C21" s="4"/>
      <c r="D21" s="4"/>
      <c r="E21" s="4"/>
      <c r="F21" s="4"/>
      <c r="G21" s="4"/>
      <c r="H21" s="4"/>
      <c r="I21" s="4"/>
      <c r="J21" s="4"/>
      <c r="K21" s="4"/>
      <c r="L21" s="3"/>
    </row>
    <row r="22" spans="1:12" x14ac:dyDescent="0.25">
      <c r="A22" s="10" t="s">
        <v>21</v>
      </c>
      <c r="B22" s="11">
        <v>350.98339923509207</v>
      </c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25">
      <c r="A23" s="10" t="s">
        <v>22</v>
      </c>
      <c r="B23" s="11">
        <v>281.10287287447642</v>
      </c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10" t="s">
        <v>23</v>
      </c>
      <c r="B24" s="11">
        <v>559.02360381316726</v>
      </c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10" t="s">
        <v>24</v>
      </c>
      <c r="B25" s="11">
        <v>256.37629804512517</v>
      </c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5">
      <c r="A26" s="10" t="s">
        <v>25</v>
      </c>
      <c r="B26" s="11">
        <v>246.93563551415036</v>
      </c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5">
      <c r="A27" s="10" t="s">
        <v>26</v>
      </c>
      <c r="B27" s="11">
        <v>995.17728164220796</v>
      </c>
    </row>
    <row r="28" spans="1:12" x14ac:dyDescent="0.25">
      <c r="A28" s="10" t="s">
        <v>27</v>
      </c>
      <c r="B28" s="11">
        <v>397.2631988452851</v>
      </c>
    </row>
    <row r="29" spans="1:12" x14ac:dyDescent="0.25">
      <c r="A29" s="10" t="s">
        <v>28</v>
      </c>
      <c r="B29" s="11">
        <v>513.63821366823345</v>
      </c>
    </row>
    <row r="30" spans="1:12" x14ac:dyDescent="0.25">
      <c r="A30" s="10" t="s">
        <v>29</v>
      </c>
      <c r="B30" s="11">
        <v>380.56250508159019</v>
      </c>
    </row>
    <row r="31" spans="1:12" x14ac:dyDescent="0.25">
      <c r="A31" s="10" t="s">
        <v>30</v>
      </c>
      <c r="B31" s="11">
        <v>6319.1793353113935</v>
      </c>
    </row>
    <row r="32" spans="1:12" x14ac:dyDescent="0.25">
      <c r="A32" s="10" t="s">
        <v>31</v>
      </c>
      <c r="B32" s="11">
        <v>214.8717616206234</v>
      </c>
    </row>
    <row r="33" spans="1:2" x14ac:dyDescent="0.25">
      <c r="A33" s="10" t="s">
        <v>32</v>
      </c>
      <c r="B33" s="11">
        <v>213.67106087294934</v>
      </c>
    </row>
    <row r="34" spans="1:2" x14ac:dyDescent="0.25">
      <c r="A34" s="10" t="s">
        <v>33</v>
      </c>
      <c r="B34" s="11">
        <v>180.89454022719599</v>
      </c>
    </row>
    <row r="35" spans="1:2" x14ac:dyDescent="0.25">
      <c r="A35" s="10" t="s">
        <v>34</v>
      </c>
      <c r="B35" s="11">
        <v>336.93771642658919</v>
      </c>
    </row>
    <row r="36" spans="1:2" x14ac:dyDescent="0.25">
      <c r="A36" s="10" t="s">
        <v>35</v>
      </c>
      <c r="B36" s="11">
        <v>227.0620260837284</v>
      </c>
    </row>
    <row r="37" spans="1:2" x14ac:dyDescent="0.25">
      <c r="A37" s="10" t="s">
        <v>36</v>
      </c>
      <c r="B37" s="11">
        <v>200.38768334203829</v>
      </c>
    </row>
    <row r="38" spans="1:2" x14ac:dyDescent="0.25">
      <c r="A38" s="10" t="s">
        <v>37</v>
      </c>
      <c r="B38" s="11">
        <v>219.27670564917219</v>
      </c>
    </row>
    <row r="39" spans="1:2" x14ac:dyDescent="0.25">
      <c r="A39" s="10" t="s">
        <v>38</v>
      </c>
      <c r="B39" s="11">
        <v>195.86745438843715</v>
      </c>
    </row>
    <row r="40" spans="1:2" x14ac:dyDescent="0.25">
      <c r="A40" s="10" t="s">
        <v>39</v>
      </c>
      <c r="B40" s="11">
        <v>446.3953229915133</v>
      </c>
    </row>
    <row r="41" spans="1:2" x14ac:dyDescent="0.25">
      <c r="A41" s="10" t="s">
        <v>40</v>
      </c>
      <c r="B41" s="11">
        <v>307.92219487986461</v>
      </c>
    </row>
    <row r="42" spans="1:2" x14ac:dyDescent="0.25">
      <c r="A42" s="10" t="s">
        <v>41</v>
      </c>
      <c r="B42" s="11">
        <v>315.06058183823785</v>
      </c>
    </row>
    <row r="43" spans="1:2" x14ac:dyDescent="0.25">
      <c r="A43" s="10" t="s">
        <v>42</v>
      </c>
      <c r="B43" s="11">
        <v>201.15454094070978</v>
      </c>
    </row>
    <row r="44" spans="1:2" x14ac:dyDescent="0.25">
      <c r="A44" s="10" t="s">
        <v>43</v>
      </c>
      <c r="B44" s="11">
        <v>386.30468473966101</v>
      </c>
    </row>
    <row r="45" spans="1:2" x14ac:dyDescent="0.25">
      <c r="A45" s="10" t="s">
        <v>44</v>
      </c>
      <c r="B45" s="11">
        <v>389.72542390089023</v>
      </c>
    </row>
    <row r="46" spans="1:2" x14ac:dyDescent="0.25">
      <c r="A46" s="10" t="s">
        <v>45</v>
      </c>
      <c r="B46" s="11">
        <v>223.82504779173107</v>
      </c>
    </row>
    <row r="47" spans="1:2" x14ac:dyDescent="0.25">
      <c r="A47" s="10" t="s">
        <v>46</v>
      </c>
      <c r="B47" s="11">
        <v>1038.9115345063769</v>
      </c>
    </row>
    <row r="48" spans="1:2" x14ac:dyDescent="0.25">
      <c r="A48" s="10" t="s">
        <v>47</v>
      </c>
      <c r="B48" s="11">
        <v>505.8221911292963</v>
      </c>
    </row>
    <row r="49" spans="1:2" x14ac:dyDescent="0.25">
      <c r="A49" s="10" t="s">
        <v>48</v>
      </c>
      <c r="B49" s="11">
        <v>467.56608330057628</v>
      </c>
    </row>
    <row r="50" spans="1:2" x14ac:dyDescent="0.25">
      <c r="A50" s="10" t="s">
        <v>49</v>
      </c>
      <c r="B50" s="11">
        <v>204.89408157968737</v>
      </c>
    </row>
    <row r="51" spans="1:2" x14ac:dyDescent="0.25">
      <c r="A51" s="10" t="s">
        <v>50</v>
      </c>
      <c r="B51" s="11">
        <v>364.25796750345575</v>
      </c>
    </row>
    <row r="52" spans="1:2" x14ac:dyDescent="0.25">
      <c r="A52" s="10" t="s">
        <v>51</v>
      </c>
      <c r="B52" s="11">
        <v>278.3982728950042</v>
      </c>
    </row>
    <row r="53" spans="1:2" x14ac:dyDescent="0.25">
      <c r="A53" s="10" t="s">
        <v>52</v>
      </c>
      <c r="B53" s="11">
        <v>351.74513112873109</v>
      </c>
    </row>
    <row r="54" spans="1:2" x14ac:dyDescent="0.25">
      <c r="A54" s="10" t="s">
        <v>53</v>
      </c>
      <c r="B54" s="11">
        <v>471.80811678544899</v>
      </c>
    </row>
    <row r="55" spans="1:2" x14ac:dyDescent="0.25">
      <c r="A55" s="10" t="s">
        <v>54</v>
      </c>
      <c r="B55" s="11">
        <v>208.52893620910351</v>
      </c>
    </row>
    <row r="56" spans="1:2" x14ac:dyDescent="0.25">
      <c r="A56" s="10" t="s">
        <v>55</v>
      </c>
      <c r="B56" s="11" t="e">
        <v>#N/A</v>
      </c>
    </row>
    <row r="57" spans="1:2" x14ac:dyDescent="0.25">
      <c r="A57" s="10" t="s">
        <v>56</v>
      </c>
      <c r="B57" s="11">
        <v>751.52697980007315</v>
      </c>
    </row>
    <row r="58" spans="1:2" x14ac:dyDescent="0.25">
      <c r="A58" s="10" t="s">
        <v>57</v>
      </c>
      <c r="B58" s="11">
        <v>2379.125563532989</v>
      </c>
    </row>
    <row r="59" spans="1:2" x14ac:dyDescent="0.25">
      <c r="A59" s="10" t="s">
        <v>58</v>
      </c>
      <c r="B59" s="11">
        <v>134.39265858692659</v>
      </c>
    </row>
    <row r="60" spans="1:2" x14ac:dyDescent="0.25">
      <c r="A60" s="10" t="s">
        <v>59</v>
      </c>
      <c r="B60" s="11">
        <v>531.85083403906549</v>
      </c>
    </row>
    <row r="61" spans="1:2" x14ac:dyDescent="0.25">
      <c r="A61" s="10" t="s">
        <v>60</v>
      </c>
      <c r="B61" s="11">
        <v>230.26675587219941</v>
      </c>
    </row>
    <row r="62" spans="1:2" x14ac:dyDescent="0.25">
      <c r="A62" s="10" t="s">
        <v>61</v>
      </c>
      <c r="B62" s="11">
        <v>173.26180942516575</v>
      </c>
    </row>
    <row r="63" spans="1:2" x14ac:dyDescent="0.25">
      <c r="A63" s="10" t="s">
        <v>62</v>
      </c>
      <c r="B63" s="11">
        <v>548.13823959970159</v>
      </c>
    </row>
    <row r="64" spans="1:2" x14ac:dyDescent="0.25">
      <c r="A64" s="10" t="s">
        <v>63</v>
      </c>
      <c r="B64" s="11">
        <v>268.68688626195848</v>
      </c>
    </row>
    <row r="65" spans="1:2" x14ac:dyDescent="0.25">
      <c r="A65" s="10" t="s">
        <v>64</v>
      </c>
      <c r="B65" s="11">
        <v>137.19680149565656</v>
      </c>
    </row>
    <row r="66" spans="1:2" x14ac:dyDescent="0.25">
      <c r="A66" s="10" t="s">
        <v>65</v>
      </c>
      <c r="B66" s="11">
        <v>327.63134736746514</v>
      </c>
    </row>
    <row r="67" spans="1:2" x14ac:dyDescent="0.25">
      <c r="A67" s="10" t="s">
        <v>66</v>
      </c>
      <c r="B67" s="11">
        <v>189.40918767442324</v>
      </c>
    </row>
    <row r="68" spans="1:2" x14ac:dyDescent="0.25">
      <c r="A68" s="10" t="s">
        <v>67</v>
      </c>
      <c r="B68" s="11">
        <v>177.54406666308986</v>
      </c>
    </row>
    <row r="69" spans="1:2" x14ac:dyDescent="0.25">
      <c r="A69" s="10" t="s">
        <v>68</v>
      </c>
      <c r="B69" s="11">
        <v>173.52137860306431</v>
      </c>
    </row>
    <row r="70" spans="1:2" x14ac:dyDescent="0.25">
      <c r="A70" s="10" t="s">
        <v>69</v>
      </c>
      <c r="B70" s="11">
        <v>247.51449267739363</v>
      </c>
    </row>
    <row r="71" spans="1:2" x14ac:dyDescent="0.25">
      <c r="A71" s="10" t="s">
        <v>70</v>
      </c>
      <c r="B71" s="11">
        <v>696.42811798953801</v>
      </c>
    </row>
    <row r="72" spans="1:2" x14ac:dyDescent="0.25">
      <c r="A72" s="10" t="s">
        <v>71</v>
      </c>
      <c r="B72" s="11">
        <v>156.95725447176</v>
      </c>
    </row>
    <row r="73" spans="1:2" x14ac:dyDescent="0.25">
      <c r="A73" s="10" t="s">
        <v>72</v>
      </c>
      <c r="B73" s="11">
        <v>343.57844086448773</v>
      </c>
    </row>
    <row r="74" spans="1:2" x14ac:dyDescent="0.25">
      <c r="A74" s="10" t="s">
        <v>73</v>
      </c>
      <c r="B74" s="11">
        <v>219.72198172668786</v>
      </c>
    </row>
    <row r="75" spans="1:2" x14ac:dyDescent="0.25">
      <c r="A75" s="10" t="s">
        <v>74</v>
      </c>
      <c r="B75" s="11">
        <v>199.95966090892003</v>
      </c>
    </row>
    <row r="76" spans="1:2" x14ac:dyDescent="0.25">
      <c r="A76" s="10" t="s">
        <v>75</v>
      </c>
      <c r="B76" s="11">
        <v>174.58874151880894</v>
      </c>
    </row>
    <row r="77" spans="1:2" x14ac:dyDescent="0.25">
      <c r="A77" s="10" t="s">
        <v>76</v>
      </c>
      <c r="B77" s="11">
        <v>223.46664807069794</v>
      </c>
    </row>
    <row r="78" spans="1:2" x14ac:dyDescent="0.25">
      <c r="A78" s="10" t="s">
        <v>77</v>
      </c>
      <c r="B78" s="11">
        <v>381.22175762512239</v>
      </c>
    </row>
    <row r="79" spans="1:2" x14ac:dyDescent="0.25">
      <c r="A79" s="10" t="s">
        <v>78</v>
      </c>
      <c r="B79" s="11">
        <v>240.33419656465321</v>
      </c>
    </row>
    <row r="80" spans="1:2" x14ac:dyDescent="0.25">
      <c r="A80" s="10" t="s">
        <v>79</v>
      </c>
      <c r="B80" s="11">
        <v>305.88452731383762</v>
      </c>
    </row>
    <row r="81" spans="1:2" x14ac:dyDescent="0.25">
      <c r="A81" s="10" t="s">
        <v>80</v>
      </c>
      <c r="B81" s="11">
        <v>161.29968227418394</v>
      </c>
    </row>
    <row r="82" spans="1:2" x14ac:dyDescent="0.25">
      <c r="A82" s="10" t="s">
        <v>81</v>
      </c>
      <c r="B82" s="11">
        <v>187.53368351540658</v>
      </c>
    </row>
    <row r="83" spans="1:2" x14ac:dyDescent="0.25">
      <c r="A83" s="10" t="s">
        <v>82</v>
      </c>
      <c r="B83" s="11">
        <v>244.37995898496052</v>
      </c>
    </row>
    <row r="84" spans="1:2" x14ac:dyDescent="0.25">
      <c r="A84" s="10" t="s">
        <v>83</v>
      </c>
      <c r="B84" s="11">
        <v>186.03807228801685</v>
      </c>
    </row>
    <row r="85" spans="1:2" x14ac:dyDescent="0.25">
      <c r="A85" s="10" t="s">
        <v>84</v>
      </c>
      <c r="B85" s="11">
        <v>332.27686940238539</v>
      </c>
    </row>
    <row r="86" spans="1:2" x14ac:dyDescent="0.25">
      <c r="A86" s="10" t="s">
        <v>85</v>
      </c>
      <c r="B86" s="11">
        <v>212.92468871913644</v>
      </c>
    </row>
    <row r="87" spans="1:2" x14ac:dyDescent="0.25">
      <c r="A87" s="10" t="s">
        <v>86</v>
      </c>
      <c r="B87" s="11">
        <v>385.43981323560593</v>
      </c>
    </row>
    <row r="88" spans="1:2" x14ac:dyDescent="0.25">
      <c r="A88" s="10" t="s">
        <v>87</v>
      </c>
      <c r="B88" s="11">
        <v>359.87078100217201</v>
      </c>
    </row>
    <row r="89" spans="1:2" x14ac:dyDescent="0.25">
      <c r="A89" s="10" t="s">
        <v>88</v>
      </c>
      <c r="B89" s="11">
        <v>211.32114230645277</v>
      </c>
    </row>
    <row r="90" spans="1:2" x14ac:dyDescent="0.25">
      <c r="A90" s="10" t="s">
        <v>89</v>
      </c>
      <c r="B90" s="11">
        <v>977.42197841190011</v>
      </c>
    </row>
    <row r="91" spans="1:2" x14ac:dyDescent="0.25">
      <c r="A91" s="10" t="s">
        <v>90</v>
      </c>
      <c r="B91" s="11">
        <v>173.19064031393523</v>
      </c>
    </row>
    <row r="92" spans="1:2" x14ac:dyDescent="0.25">
      <c r="A92" s="10" t="s">
        <v>91</v>
      </c>
      <c r="B92" s="11">
        <v>193.87661317855427</v>
      </c>
    </row>
    <row r="93" spans="1:2" x14ac:dyDescent="0.25">
      <c r="A93" s="10" t="s">
        <v>92</v>
      </c>
      <c r="B93" s="11">
        <v>470.61294137404718</v>
      </c>
    </row>
    <row r="94" spans="1:2" x14ac:dyDescent="0.25">
      <c r="A94" s="10" t="s">
        <v>93</v>
      </c>
      <c r="B94" s="11">
        <v>226.64210052703433</v>
      </c>
    </row>
    <row r="95" spans="1:2" x14ac:dyDescent="0.25">
      <c r="A95" s="10" t="s">
        <v>94</v>
      </c>
      <c r="B95" s="11">
        <v>142.53858540197058</v>
      </c>
    </row>
    <row r="96" spans="1:2" x14ac:dyDescent="0.25">
      <c r="A96" s="10" t="s">
        <v>95</v>
      </c>
      <c r="B96" s="11">
        <v>256.75904052124469</v>
      </c>
    </row>
    <row r="97" spans="1:2" x14ac:dyDescent="0.25">
      <c r="A97" s="10" t="s">
        <v>96</v>
      </c>
      <c r="B97" s="11">
        <v>207.18143179424521</v>
      </c>
    </row>
    <row r="98" spans="1:2" x14ac:dyDescent="0.25">
      <c r="A98" s="10" t="s">
        <v>97</v>
      </c>
      <c r="B98" s="11">
        <v>303.63839124279514</v>
      </c>
    </row>
    <row r="99" spans="1:2" x14ac:dyDescent="0.25">
      <c r="A99" s="10" t="s">
        <v>98</v>
      </c>
      <c r="B99" s="11">
        <v>251.59054019557075</v>
      </c>
    </row>
    <row r="100" spans="1:2" x14ac:dyDescent="0.25">
      <c r="A100" s="10" t="s">
        <v>99</v>
      </c>
      <c r="B100" s="11">
        <v>416.25131232462297</v>
      </c>
    </row>
    <row r="101" spans="1:2" x14ac:dyDescent="0.25">
      <c r="A101" s="10" t="s">
        <v>100</v>
      </c>
      <c r="B101" s="11">
        <v>352.52250076653695</v>
      </c>
    </row>
    <row r="102" spans="1:2" x14ac:dyDescent="0.25">
      <c r="A102" s="10" t="s">
        <v>101</v>
      </c>
      <c r="B102" s="11">
        <v>194.38855817203466</v>
      </c>
    </row>
    <row r="103" spans="1:2" x14ac:dyDescent="0.25">
      <c r="A103" s="10" t="s">
        <v>102</v>
      </c>
      <c r="B103" s="11">
        <v>207.11610077417035</v>
      </c>
    </row>
    <row r="104" spans="1:2" x14ac:dyDescent="0.25">
      <c r="A104" s="10" t="s">
        <v>103</v>
      </c>
      <c r="B104" s="11">
        <v>355.47139706043816</v>
      </c>
    </row>
    <row r="105" spans="1:2" x14ac:dyDescent="0.25">
      <c r="A105" s="10" t="s">
        <v>104</v>
      </c>
      <c r="B105" s="11">
        <v>529.20982755253851</v>
      </c>
    </row>
    <row r="106" spans="1:2" x14ac:dyDescent="0.25">
      <c r="A106" s="10" t="s">
        <v>105</v>
      </c>
      <c r="B106" s="11">
        <v>204.29856153127076</v>
      </c>
    </row>
    <row r="107" spans="1:2" x14ac:dyDescent="0.25">
      <c r="A107" s="10" t="s">
        <v>106</v>
      </c>
      <c r="B107" s="11">
        <v>328.46122507512905</v>
      </c>
    </row>
    <row r="108" spans="1:2" x14ac:dyDescent="0.25">
      <c r="A108" s="10" t="s">
        <v>107</v>
      </c>
      <c r="B108" s="11">
        <v>239.48359015833253</v>
      </c>
    </row>
    <row r="109" spans="1:2" x14ac:dyDescent="0.25">
      <c r="A109" s="10" t="s">
        <v>108</v>
      </c>
      <c r="B109" s="11">
        <v>153.02359730185779</v>
      </c>
    </row>
    <row r="110" spans="1:2" x14ac:dyDescent="0.25">
      <c r="A110" s="10" t="s">
        <v>109</v>
      </c>
      <c r="B110" s="11">
        <v>179.8338841661718</v>
      </c>
    </row>
    <row r="111" spans="1:2" x14ac:dyDescent="0.25">
      <c r="A111" s="10" t="s">
        <v>110</v>
      </c>
      <c r="B111" s="11">
        <v>390.13680082410644</v>
      </c>
    </row>
    <row r="112" spans="1:2" x14ac:dyDescent="0.25">
      <c r="A112" s="10" t="s">
        <v>111</v>
      </c>
      <c r="B112" s="11">
        <v>297.34989830461939</v>
      </c>
    </row>
    <row r="113" spans="1:2" x14ac:dyDescent="0.25">
      <c r="A113" s="10" t="s">
        <v>112</v>
      </c>
      <c r="B113" s="11">
        <v>194.00171513188914</v>
      </c>
    </row>
    <row r="114" spans="1:2" x14ac:dyDescent="0.25">
      <c r="A114" s="10" t="s">
        <v>113</v>
      </c>
      <c r="B114" s="11">
        <v>226.46353486392007</v>
      </c>
    </row>
    <row r="115" spans="1:2" x14ac:dyDescent="0.25">
      <c r="A115" s="10" t="s">
        <v>114</v>
      </c>
      <c r="B115" s="11">
        <v>254.74116338922443</v>
      </c>
    </row>
    <row r="116" spans="1:2" x14ac:dyDescent="0.25">
      <c r="A116" s="10" t="s">
        <v>115</v>
      </c>
      <c r="B116" s="11">
        <v>180.87247363264942</v>
      </c>
    </row>
    <row r="117" spans="1:2" x14ac:dyDescent="0.25">
      <c r="A117" s="10" t="s">
        <v>116</v>
      </c>
      <c r="B117" s="11">
        <v>481.19851265656297</v>
      </c>
    </row>
    <row r="118" spans="1:2" x14ac:dyDescent="0.25">
      <c r="A118" s="10" t="s">
        <v>117</v>
      </c>
      <c r="B118" s="11">
        <v>467.94972929080325</v>
      </c>
    </row>
    <row r="119" spans="1:2" x14ac:dyDescent="0.25">
      <c r="A119" s="10" t="s">
        <v>118</v>
      </c>
      <c r="B119" s="11">
        <v>229.49711823012046</v>
      </c>
    </row>
    <row r="120" spans="1:2" x14ac:dyDescent="0.25">
      <c r="A120" s="10" t="s">
        <v>119</v>
      </c>
      <c r="B120" s="11">
        <v>169.49413822195908</v>
      </c>
    </row>
    <row r="121" spans="1:2" x14ac:dyDescent="0.25">
      <c r="A121" s="10" t="s">
        <v>120</v>
      </c>
      <c r="B121" s="11">
        <v>276.02390732179339</v>
      </c>
    </row>
    <row r="122" spans="1:2" x14ac:dyDescent="0.25">
      <c r="A122" s="10" t="s">
        <v>121</v>
      </c>
      <c r="B122" s="11">
        <v>923.23823739000954</v>
      </c>
    </row>
    <row r="123" spans="1:2" x14ac:dyDescent="0.25">
      <c r="A123" s="10" t="s">
        <v>122</v>
      </c>
      <c r="B123" s="11">
        <v>365.7182548042997</v>
      </c>
    </row>
    <row r="124" spans="1:2" x14ac:dyDescent="0.25">
      <c r="A124" s="10" t="s">
        <v>123</v>
      </c>
      <c r="B124" s="11">
        <v>532.01478709901937</v>
      </c>
    </row>
    <row r="125" spans="1:2" x14ac:dyDescent="0.25">
      <c r="A125" s="10" t="s">
        <v>124</v>
      </c>
      <c r="B125" s="11">
        <v>1360.4235545770093</v>
      </c>
    </row>
    <row r="126" spans="1:2" x14ac:dyDescent="0.25">
      <c r="A126" s="10" t="s">
        <v>125</v>
      </c>
      <c r="B126" s="11">
        <v>210.18695409730174</v>
      </c>
    </row>
    <row r="127" spans="1:2" x14ac:dyDescent="0.25">
      <c r="A127" s="10" t="s">
        <v>126</v>
      </c>
      <c r="B127" s="11">
        <v>370.51567146089405</v>
      </c>
    </row>
    <row r="128" spans="1:2" x14ac:dyDescent="0.25">
      <c r="A128" s="10" t="s">
        <v>127</v>
      </c>
      <c r="B128" s="11">
        <v>797.69891372605741</v>
      </c>
    </row>
    <row r="129" spans="1:2" x14ac:dyDescent="0.25">
      <c r="A129" s="10" t="s">
        <v>128</v>
      </c>
      <c r="B129" s="11">
        <v>248.93052516224535</v>
      </c>
    </row>
    <row r="130" spans="1:2" x14ac:dyDescent="0.25">
      <c r="A130" s="10" t="s">
        <v>129</v>
      </c>
      <c r="B130" s="11">
        <v>607.03929727750949</v>
      </c>
    </row>
    <row r="131" spans="1:2" x14ac:dyDescent="0.25">
      <c r="A131" s="10" t="s">
        <v>130</v>
      </c>
      <c r="B131" s="11">
        <v>182.36144750640389</v>
      </c>
    </row>
    <row r="132" spans="1:2" x14ac:dyDescent="0.25">
      <c r="A132" s="10" t="s">
        <v>131</v>
      </c>
      <c r="B132" s="11">
        <v>281.3319658265209</v>
      </c>
    </row>
    <row r="133" spans="1:2" x14ac:dyDescent="0.25">
      <c r="A133" s="10" t="s">
        <v>132</v>
      </c>
      <c r="B133" s="11">
        <v>653.76814339908958</v>
      </c>
    </row>
    <row r="134" spans="1:2" x14ac:dyDescent="0.25">
      <c r="A134" s="10" t="s">
        <v>133</v>
      </c>
      <c r="B134" s="11">
        <v>414.32164944497509</v>
      </c>
    </row>
    <row r="135" spans="1:2" x14ac:dyDescent="0.25">
      <c r="A135" s="10" t="s">
        <v>134</v>
      </c>
      <c r="B135" s="11">
        <v>255.14310554012661</v>
      </c>
    </row>
    <row r="136" spans="1:2" x14ac:dyDescent="0.25">
      <c r="A136" s="10" t="s">
        <v>135</v>
      </c>
      <c r="B136" s="11">
        <v>280.48354870438362</v>
      </c>
    </row>
    <row r="137" spans="1:2" x14ac:dyDescent="0.25">
      <c r="A137" s="10" t="s">
        <v>136</v>
      </c>
      <c r="B137" s="11">
        <v>272.14847468600578</v>
      </c>
    </row>
    <row r="138" spans="1:2" x14ac:dyDescent="0.25">
      <c r="A138" s="10" t="s">
        <v>137</v>
      </c>
      <c r="B138" s="11">
        <v>308.37690572969433</v>
      </c>
    </row>
    <row r="139" spans="1:2" x14ac:dyDescent="0.25">
      <c r="A139" s="10" t="s">
        <v>138</v>
      </c>
      <c r="B139" s="11">
        <v>361.16374444043055</v>
      </c>
    </row>
    <row r="140" spans="1:2" x14ac:dyDescent="0.25">
      <c r="A140" s="10" t="s">
        <v>139</v>
      </c>
      <c r="B140" s="11">
        <v>429.8795021144133</v>
      </c>
    </row>
    <row r="141" spans="1:2" x14ac:dyDescent="0.25">
      <c r="A141" s="10" t="s">
        <v>140</v>
      </c>
      <c r="B141" s="11">
        <v>386.24348903415472</v>
      </c>
    </row>
    <row r="142" spans="1:2" x14ac:dyDescent="0.25">
      <c r="A142" s="10" t="s">
        <v>141</v>
      </c>
      <c r="B142" s="11">
        <v>430.60248715306113</v>
      </c>
    </row>
    <row r="143" spans="1:2" x14ac:dyDescent="0.25">
      <c r="A143" s="10" t="s">
        <v>142</v>
      </c>
      <c r="B143" s="11">
        <v>345.32194508746483</v>
      </c>
    </row>
    <row r="144" spans="1:2" x14ac:dyDescent="0.25">
      <c r="A144" s="10" t="s">
        <v>143</v>
      </c>
      <c r="B144" s="11">
        <v>558.3919084499114</v>
      </c>
    </row>
    <row r="145" spans="1:2" x14ac:dyDescent="0.25">
      <c r="A145" s="10" t="s">
        <v>144</v>
      </c>
      <c r="B145" s="11">
        <v>377.18252830682258</v>
      </c>
    </row>
    <row r="146" spans="1:2" x14ac:dyDescent="0.25">
      <c r="A146" s="10" t="s">
        <v>145</v>
      </c>
      <c r="B146" s="11">
        <v>257.6866888804941</v>
      </c>
    </row>
    <row r="147" spans="1:2" x14ac:dyDescent="0.25">
      <c r="A147" s="10" t="s">
        <v>146</v>
      </c>
      <c r="B147" s="11">
        <v>340.95394088569242</v>
      </c>
    </row>
    <row r="148" spans="1:2" x14ac:dyDescent="0.25">
      <c r="A148" s="10" t="s">
        <v>147</v>
      </c>
      <c r="B148" s="11">
        <v>254.70090488563039</v>
      </c>
    </row>
    <row r="149" spans="1:2" x14ac:dyDescent="0.25">
      <c r="A149" s="10" t="s">
        <v>148</v>
      </c>
      <c r="B149" s="11">
        <v>266.83787939166899</v>
      </c>
    </row>
    <row r="150" spans="1:2" x14ac:dyDescent="0.25">
      <c r="A150" s="10" t="s">
        <v>149</v>
      </c>
      <c r="B150" s="11">
        <v>369.28831704705118</v>
      </c>
    </row>
    <row r="151" spans="1:2" x14ac:dyDescent="0.25">
      <c r="A151" s="10" t="s">
        <v>150</v>
      </c>
      <c r="B151" s="11">
        <v>349.31137687822883</v>
      </c>
    </row>
    <row r="152" spans="1:2" x14ac:dyDescent="0.25">
      <c r="A152" s="10" t="s">
        <v>151</v>
      </c>
      <c r="B152" s="11">
        <v>281.39908649953935</v>
      </c>
    </row>
    <row r="153" spans="1:2" x14ac:dyDescent="0.25">
      <c r="A153" s="10" t="s">
        <v>152</v>
      </c>
      <c r="B153" s="11">
        <v>493.54253089537076</v>
      </c>
    </row>
    <row r="154" spans="1:2" x14ac:dyDescent="0.25">
      <c r="A154" s="10" t="s">
        <v>153</v>
      </c>
      <c r="B154" s="11">
        <v>278.46935512987818</v>
      </c>
    </row>
    <row r="155" spans="1:2" x14ac:dyDescent="0.25">
      <c r="A155" s="10" t="s">
        <v>154</v>
      </c>
      <c r="B155" s="11">
        <v>293.49641063647931</v>
      </c>
    </row>
    <row r="156" spans="1:2" x14ac:dyDescent="0.25">
      <c r="A156" s="10" t="s">
        <v>155</v>
      </c>
      <c r="B156" s="11">
        <v>314.47079562934908</v>
      </c>
    </row>
    <row r="157" spans="1:2" x14ac:dyDescent="0.25">
      <c r="A157" s="10" t="s">
        <v>156</v>
      </c>
      <c r="B157" s="11">
        <v>715.91087069214495</v>
      </c>
    </row>
    <row r="158" spans="1:2" x14ac:dyDescent="0.25">
      <c r="A158" s="10" t="s">
        <v>157</v>
      </c>
      <c r="B158" s="11">
        <v>400.39140793896627</v>
      </c>
    </row>
    <row r="159" spans="1:2" x14ac:dyDescent="0.25">
      <c r="A159" s="10" t="s">
        <v>158</v>
      </c>
      <c r="B159" s="11">
        <v>404.77449387622403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4A39-9E0D-48B7-B955-7F6ECD8BBAA6}">
  <dimension ref="A1:L25"/>
  <sheetViews>
    <sheetView workbookViewId="0">
      <selection activeCell="D12" sqref="D12"/>
    </sheetView>
  </sheetViews>
  <sheetFormatPr defaultRowHeight="15" x14ac:dyDescent="0.25"/>
  <cols>
    <col min="1" max="1" width="18.42578125" customWidth="1"/>
    <col min="3" max="4" width="17" bestFit="1" customWidth="1"/>
    <col min="5" max="6" width="14" bestFit="1" customWidth="1"/>
    <col min="7" max="7" width="16.7109375" bestFit="1" customWidth="1"/>
    <col min="8" max="8" width="18.28515625" bestFit="1" customWidth="1"/>
  </cols>
  <sheetData>
    <row r="1" spans="1:12" x14ac:dyDescent="0.25">
      <c r="A1" s="1" t="s">
        <v>0</v>
      </c>
      <c r="B1" t="s">
        <v>276</v>
      </c>
    </row>
    <row r="2" spans="1:12" x14ac:dyDescent="0.25">
      <c r="A2" s="1" t="s">
        <v>2</v>
      </c>
      <c r="B2" t="s">
        <v>159</v>
      </c>
    </row>
    <row r="3" spans="1:12" x14ac:dyDescent="0.25">
      <c r="A3" s="1"/>
    </row>
    <row r="4" spans="1:12" ht="15" customHeight="1" x14ac:dyDescent="0.25">
      <c r="A4" s="5" t="s">
        <v>1</v>
      </c>
      <c r="B4" t="s">
        <v>160</v>
      </c>
      <c r="C4" t="s">
        <v>161</v>
      </c>
      <c r="D4" t="s">
        <v>162</v>
      </c>
      <c r="E4" t="s">
        <v>163</v>
      </c>
      <c r="F4" t="s">
        <v>164</v>
      </c>
      <c r="G4" t="s">
        <v>165</v>
      </c>
      <c r="H4" t="s">
        <v>166</v>
      </c>
    </row>
    <row r="5" spans="1:12" ht="15" customHeight="1" x14ac:dyDescent="0.25">
      <c r="A5" s="3"/>
      <c r="B5" t="s">
        <v>167</v>
      </c>
      <c r="C5">
        <v>1518337.2631578948</v>
      </c>
      <c r="D5">
        <v>1238558</v>
      </c>
      <c r="E5">
        <v>320181.4736842105</v>
      </c>
      <c r="F5">
        <v>226856</v>
      </c>
      <c r="G5">
        <v>1198155.7894736843</v>
      </c>
      <c r="H5">
        <v>1011702</v>
      </c>
      <c r="L5" s="12">
        <f>Table1[[#This Row],[Total treated 2022]]/Table1[[#This Row],[Total treated 2019]]</f>
        <v>0.81573312468403802</v>
      </c>
    </row>
    <row r="6" spans="1:12" ht="15" customHeight="1" x14ac:dyDescent="0.25">
      <c r="A6" s="3"/>
      <c r="B6" t="s">
        <v>168</v>
      </c>
      <c r="C6">
        <v>1351727.875598086</v>
      </c>
      <c r="D6">
        <v>1258534</v>
      </c>
      <c r="E6">
        <v>292656.97607655503</v>
      </c>
      <c r="F6">
        <v>247802</v>
      </c>
      <c r="G6">
        <v>1059070.8995215311</v>
      </c>
      <c r="H6">
        <v>1010732</v>
      </c>
      <c r="L6" s="12">
        <f>Table1[[#This Row],[Total treated 2022]]/Table1[[#This Row],[Total treated 2019]]</f>
        <v>0.93105574185421647</v>
      </c>
    </row>
    <row r="7" spans="1:12" ht="15" customHeight="1" x14ac:dyDescent="0.25">
      <c r="A7" s="3"/>
      <c r="B7" t="s">
        <v>169</v>
      </c>
      <c r="C7">
        <v>1440132.3330143541</v>
      </c>
      <c r="D7">
        <v>1439878</v>
      </c>
      <c r="E7">
        <v>314080.32942583732</v>
      </c>
      <c r="F7">
        <v>282545</v>
      </c>
      <c r="G7">
        <v>1126052.0035885167</v>
      </c>
      <c r="H7">
        <v>1157333</v>
      </c>
      <c r="L7" s="12">
        <f>Table1[[#This Row],[Total treated 2022]]/Table1[[#This Row],[Total treated 2019]]</f>
        <v>0.99982339608067705</v>
      </c>
    </row>
    <row r="8" spans="1:12" ht="15" customHeight="1" x14ac:dyDescent="0.25">
      <c r="A8" s="3"/>
      <c r="B8" t="s">
        <v>170</v>
      </c>
      <c r="C8">
        <v>1363438.6028708133</v>
      </c>
      <c r="D8">
        <v>1185876.3913043477</v>
      </c>
      <c r="E8">
        <v>288517.88516746409</v>
      </c>
      <c r="F8">
        <v>236669.04347826086</v>
      </c>
      <c r="G8">
        <v>1074920.7177033492</v>
      </c>
      <c r="H8">
        <v>949207.34782608692</v>
      </c>
      <c r="L8" s="12">
        <f>Table1[[#This Row],[Total treated 2022]]/Table1[[#This Row],[Total treated 2019]]</f>
        <v>0.86976882479886053</v>
      </c>
    </row>
    <row r="9" spans="1:12" ht="15" customHeight="1" x14ac:dyDescent="0.25">
      <c r="A9" s="3"/>
      <c r="B9" t="s">
        <v>171</v>
      </c>
      <c r="C9">
        <v>1437914.3330143541</v>
      </c>
      <c r="D9">
        <v>1400855.3684210526</v>
      </c>
      <c r="E9">
        <v>304605.32942583732</v>
      </c>
      <c r="F9">
        <v>284851.63157894736</v>
      </c>
      <c r="G9">
        <v>1133309.0035885167</v>
      </c>
      <c r="H9">
        <v>1116003.7368421052</v>
      </c>
      <c r="L9" s="12">
        <f>Table1[[#This Row],[Total treated 2022]]/Table1[[#This Row],[Total treated 2019]]</f>
        <v>0.97422727923184871</v>
      </c>
    </row>
    <row r="10" spans="1:12" ht="15" customHeight="1" x14ac:dyDescent="0.25">
      <c r="A10" s="3"/>
      <c r="B10" t="s">
        <v>172</v>
      </c>
      <c r="C10">
        <v>1389660.4210526315</v>
      </c>
      <c r="D10">
        <v>1313016.6842105263</v>
      </c>
      <c r="E10">
        <v>296253.70334928232</v>
      </c>
      <c r="F10">
        <v>268084.31578947371</v>
      </c>
      <c r="G10">
        <v>1093406.7177033492</v>
      </c>
      <c r="H10">
        <v>1044932.3684210526</v>
      </c>
      <c r="L10" s="12">
        <f>Table1[[#This Row],[Total treated 2022]]/Table1[[#This Row],[Total treated 2019]]</f>
        <v>0.9448471470576606</v>
      </c>
    </row>
    <row r="11" spans="1:12" ht="15" customHeight="1" x14ac:dyDescent="0.25">
      <c r="A11" s="3"/>
      <c r="B11" t="s">
        <v>173</v>
      </c>
      <c r="C11">
        <v>1550935.6842105263</v>
      </c>
      <c r="D11">
        <v>1297659.0342105264</v>
      </c>
      <c r="E11">
        <v>324941.30885167466</v>
      </c>
      <c r="F11">
        <v>268308.45789473684</v>
      </c>
      <c r="G11">
        <v>1225994.3753588516</v>
      </c>
      <c r="H11">
        <v>1029350.5763157895</v>
      </c>
      <c r="L11" s="12">
        <f>Table1[[#This Row],[Total treated 2022]]/Table1[[#This Row],[Total treated 2019]]</f>
        <v>0.83669429198224587</v>
      </c>
    </row>
    <row r="12" spans="1:12" ht="15" customHeight="1" x14ac:dyDescent="0.25">
      <c r="A12" s="3"/>
      <c r="B12" t="s">
        <v>174</v>
      </c>
      <c r="C12">
        <v>1334937.9725400459</v>
      </c>
      <c r="D12" s="13">
        <v>1347226.7000000002</v>
      </c>
      <c r="E12">
        <v>286018.36895152903</v>
      </c>
      <c r="F12" s="13">
        <v>277902.59999999998</v>
      </c>
      <c r="G12">
        <v>1048919.6035885168</v>
      </c>
      <c r="H12" s="13">
        <v>1069324.1000000001</v>
      </c>
      <c r="L12" s="12">
        <f>Table1[[#This Row],[Total treated 2022]]/Table1[[#This Row],[Total treated 2019]]</f>
        <v>1.0092054670050115</v>
      </c>
    </row>
    <row r="13" spans="1:12" ht="15" customHeight="1" x14ac:dyDescent="0.25">
      <c r="A13" s="3"/>
      <c r="B13" t="s">
        <v>175</v>
      </c>
      <c r="C13" s="14">
        <v>1421548.8421052634</v>
      </c>
      <c r="D13" s="13">
        <v>1375553.35</v>
      </c>
      <c r="E13">
        <v>297964.23851674644</v>
      </c>
      <c r="F13" s="13">
        <v>282852.3</v>
      </c>
      <c r="G13">
        <v>1123584.6035885168</v>
      </c>
      <c r="H13" s="13">
        <v>1092701.05</v>
      </c>
      <c r="L13" s="12">
        <f>Table1[[#This Row],[Total treated 2022]]/Table1[[#This Row],[Total treated 2019]]</f>
        <v>0.96764410005276669</v>
      </c>
    </row>
    <row r="14" spans="1:12" ht="15" customHeight="1" x14ac:dyDescent="0.25">
      <c r="A14" s="3"/>
      <c r="B14" t="s">
        <v>176</v>
      </c>
      <c r="C14">
        <v>1571815.6842105263</v>
      </c>
      <c r="D14">
        <v>1407068.35</v>
      </c>
      <c r="E14">
        <v>327301.30885167466</v>
      </c>
      <c r="F14">
        <v>286950.3</v>
      </c>
      <c r="G14">
        <v>1244514.3753588516</v>
      </c>
      <c r="H14">
        <v>1120118.05</v>
      </c>
      <c r="L14" s="12">
        <f>Table1[[#This Row],[Total treated 2022]]/Table1[[#This Row],[Total treated 2019]]</f>
        <v>0.89518660752308654</v>
      </c>
    </row>
    <row r="15" spans="1:12" ht="15" customHeight="1" x14ac:dyDescent="0.25">
      <c r="A15" s="3"/>
      <c r="B15" t="s">
        <v>177</v>
      </c>
      <c r="C15">
        <v>1476089.8421052634</v>
      </c>
      <c r="D15">
        <v>1547305.7</v>
      </c>
      <c r="E15">
        <v>311662.23851674644</v>
      </c>
      <c r="F15">
        <v>309975.98095238092</v>
      </c>
      <c r="G15">
        <v>1164427.6035885168</v>
      </c>
      <c r="H15">
        <v>1237329.719047619</v>
      </c>
      <c r="L15" s="12">
        <f>Table1[[#This Row],[Total treated 2022]]/Table1[[#This Row],[Total treated 2019]]</f>
        <v>1.0482462895301585</v>
      </c>
    </row>
    <row r="16" spans="1:12" ht="15" customHeight="1" x14ac:dyDescent="0.25">
      <c r="A16" s="3"/>
      <c r="B16" t="s">
        <v>178</v>
      </c>
      <c r="L16" s="12"/>
    </row>
    <row r="17" spans="1:8" ht="15" customHeight="1" x14ac:dyDescent="0.25">
      <c r="A17" s="3"/>
    </row>
    <row r="18" spans="1:8" ht="15" customHeight="1" x14ac:dyDescent="0.25">
      <c r="A18" s="3"/>
      <c r="C18" s="15">
        <f>SUM(Table1[Total treated 2019])</f>
        <v>15856538.853879759</v>
      </c>
      <c r="D18" s="15">
        <f>SUM(Table1[Total treated 2022])</f>
        <v>14811531.57814645</v>
      </c>
      <c r="E18" s="15">
        <f>SUM(Table1[Admitted 2019])</f>
        <v>3364183.1608175584</v>
      </c>
      <c r="F18" s="15">
        <f>SUM(Table1[Admitted 2022])</f>
        <v>2972797.6296937997</v>
      </c>
      <c r="G18" s="15">
        <f>SUM(Table1[2019 comparisons])</f>
        <v>12492355.693062201</v>
      </c>
      <c r="H18" s="15">
        <f>SUM(Table1[Non-admitted 2022])</f>
        <v>11838733.948452655</v>
      </c>
    </row>
    <row r="19" spans="1:8" ht="15" customHeight="1" x14ac:dyDescent="0.25">
      <c r="A19" s="3"/>
    </row>
    <row r="20" spans="1:8" ht="15" customHeight="1" x14ac:dyDescent="0.25">
      <c r="A20" s="3"/>
      <c r="D20" s="12">
        <f>D18/C18-1</f>
        <v>-6.5903870028837797E-2</v>
      </c>
      <c r="E20" s="12"/>
      <c r="F20" s="12">
        <f t="shared" ref="F20" si="0">F18/E18-1</f>
        <v>-0.11633894839086134</v>
      </c>
      <c r="G20" s="12"/>
      <c r="H20" s="12">
        <f>H18/G18-1</f>
        <v>-5.2321736641916416E-2</v>
      </c>
    </row>
    <row r="21" spans="1:8" ht="15" customHeight="1" x14ac:dyDescent="0.25">
      <c r="A21" s="3"/>
      <c r="D21" s="12">
        <f>D15/C15-1</f>
        <v>4.8246289530158526E-2</v>
      </c>
      <c r="E21" s="12"/>
      <c r="F21" s="12">
        <f t="shared" ref="F21:H21" si="1">F15/E15-1</f>
        <v>-5.410528950798521E-3</v>
      </c>
      <c r="G21" s="12"/>
      <c r="H21" s="12">
        <f t="shared" si="1"/>
        <v>6.2607684010953957E-2</v>
      </c>
    </row>
    <row r="22" spans="1:8" ht="15" customHeight="1" x14ac:dyDescent="0.25">
      <c r="A22" s="3"/>
      <c r="D22" s="12"/>
    </row>
    <row r="23" spans="1:8" ht="15" customHeight="1" x14ac:dyDescent="0.25">
      <c r="A23" s="3"/>
      <c r="C23" s="16">
        <f>SUM(C13:C15)</f>
        <v>4469454.3684210535</v>
      </c>
      <c r="D23" s="16">
        <f>SUM(D13:D15)</f>
        <v>4329927.4000000004</v>
      </c>
    </row>
    <row r="25" spans="1:8" x14ac:dyDescent="0.25">
      <c r="D25" s="12">
        <f>D23/C23</f>
        <v>0.96878210248506358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A4B6-E835-4FFF-9361-FFCE30FDB593}">
  <dimension ref="A1:P60"/>
  <sheetViews>
    <sheetView workbookViewId="0">
      <selection activeCell="B4" sqref="B4:P60"/>
    </sheetView>
  </sheetViews>
  <sheetFormatPr defaultRowHeight="15" x14ac:dyDescent="0.25"/>
  <cols>
    <col min="1" max="1" width="18.42578125" customWidth="1"/>
  </cols>
  <sheetData>
    <row r="1" spans="1:16" x14ac:dyDescent="0.25">
      <c r="A1" s="1" t="s">
        <v>0</v>
      </c>
      <c r="B1" t="s">
        <v>277</v>
      </c>
    </row>
    <row r="2" spans="1:16" x14ac:dyDescent="0.25">
      <c r="A2" s="1" t="s">
        <v>2</v>
      </c>
      <c r="B2" t="s">
        <v>179</v>
      </c>
    </row>
    <row r="3" spans="1:16" x14ac:dyDescent="0.25">
      <c r="A3" s="1"/>
    </row>
    <row r="4" spans="1:16" ht="15" customHeight="1" x14ac:dyDescent="0.25">
      <c r="A4" s="5" t="s">
        <v>1</v>
      </c>
      <c r="B4" t="s">
        <v>180</v>
      </c>
      <c r="C4" s="17" t="s">
        <v>181</v>
      </c>
      <c r="D4" s="17" t="s">
        <v>182</v>
      </c>
      <c r="E4" s="17" t="s">
        <v>183</v>
      </c>
      <c r="F4" s="17" t="s">
        <v>184</v>
      </c>
      <c r="G4" s="17" t="s">
        <v>185</v>
      </c>
      <c r="H4" s="17" t="s">
        <v>186</v>
      </c>
      <c r="I4" s="17" t="s">
        <v>187</v>
      </c>
      <c r="J4" s="17" t="s">
        <v>188</v>
      </c>
      <c r="K4" s="17" t="s">
        <v>189</v>
      </c>
    </row>
    <row r="5" spans="1:16" ht="15" customHeight="1" x14ac:dyDescent="0.25">
      <c r="A5" s="3"/>
      <c r="B5" t="s">
        <v>190</v>
      </c>
      <c r="C5" s="18">
        <v>16587</v>
      </c>
      <c r="D5" s="17"/>
      <c r="E5" s="17"/>
      <c r="F5" s="17"/>
      <c r="G5" s="18">
        <v>25816</v>
      </c>
      <c r="H5" s="17"/>
      <c r="I5" s="17"/>
      <c r="J5" s="19"/>
      <c r="K5" s="19"/>
    </row>
    <row r="6" spans="1:16" ht="15" customHeight="1" x14ac:dyDescent="0.25">
      <c r="A6" s="3"/>
      <c r="B6" t="s">
        <v>191</v>
      </c>
      <c r="C6" s="18">
        <v>14397</v>
      </c>
      <c r="D6" s="17"/>
      <c r="E6" s="17"/>
      <c r="F6" s="17"/>
      <c r="G6" s="18">
        <v>24474</v>
      </c>
      <c r="H6" s="17"/>
      <c r="I6" s="17"/>
      <c r="J6" s="19"/>
      <c r="K6" s="19"/>
    </row>
    <row r="7" spans="1:16" ht="15" customHeight="1" x14ac:dyDescent="0.25">
      <c r="A7" s="3"/>
      <c r="B7" t="s">
        <v>192</v>
      </c>
      <c r="C7" s="18">
        <v>13734</v>
      </c>
      <c r="D7" s="17"/>
      <c r="E7" s="17"/>
      <c r="F7" s="17"/>
      <c r="G7" s="18">
        <v>22488</v>
      </c>
      <c r="H7" s="17"/>
      <c r="I7" s="17"/>
      <c r="J7" s="19"/>
      <c r="K7" s="19"/>
      <c r="O7" t="s">
        <v>193</v>
      </c>
      <c r="P7" t="s">
        <v>194</v>
      </c>
    </row>
    <row r="8" spans="1:16" ht="15" customHeight="1" x14ac:dyDescent="0.25">
      <c r="A8" s="3"/>
      <c r="B8" t="s">
        <v>195</v>
      </c>
      <c r="C8" s="18">
        <v>13166</v>
      </c>
      <c r="D8" s="17"/>
      <c r="E8" s="17"/>
      <c r="F8" s="17"/>
      <c r="G8" s="18">
        <v>20703</v>
      </c>
      <c r="H8" s="17"/>
      <c r="I8" s="17"/>
      <c r="J8" s="19"/>
      <c r="K8" s="19"/>
      <c r="N8" s="20">
        <v>44743</v>
      </c>
      <c r="O8">
        <f>SUM(Table13[[1-1.25 years (July 2022)]:[2+ years (July 2022)]])</f>
        <v>401537</v>
      </c>
      <c r="P8" s="21">
        <f>J57</f>
        <v>2239</v>
      </c>
    </row>
    <row r="9" spans="1:16" ht="15" customHeight="1" x14ac:dyDescent="0.25">
      <c r="A9" s="3"/>
      <c r="B9" t="s">
        <v>196</v>
      </c>
      <c r="C9" s="18">
        <v>11994</v>
      </c>
      <c r="D9" s="17"/>
      <c r="E9" s="17"/>
      <c r="F9" s="17"/>
      <c r="G9" s="18">
        <v>15497</v>
      </c>
      <c r="H9" s="17"/>
      <c r="I9" s="17"/>
      <c r="J9" s="19"/>
      <c r="K9" s="19"/>
      <c r="N9" s="20">
        <v>44531</v>
      </c>
      <c r="O9">
        <f>SUM(Table13[[February 2022]:[2+ years (December 2021)]])</f>
        <v>299478</v>
      </c>
      <c r="P9" s="21">
        <f>F57</f>
        <v>23281</v>
      </c>
    </row>
    <row r="10" spans="1:16" ht="15" customHeight="1" x14ac:dyDescent="0.25">
      <c r="A10" s="3"/>
      <c r="B10" t="s">
        <v>197</v>
      </c>
      <c r="C10" s="18">
        <v>11220</v>
      </c>
      <c r="D10" s="17"/>
      <c r="E10" s="17"/>
      <c r="F10" s="17"/>
      <c r="G10" s="18">
        <v>17842</v>
      </c>
      <c r="H10" s="17"/>
      <c r="I10" s="17"/>
      <c r="J10" s="19"/>
      <c r="K10" s="19"/>
    </row>
    <row r="11" spans="1:16" ht="15" customHeight="1" x14ac:dyDescent="0.25">
      <c r="A11" s="3"/>
      <c r="B11" t="s">
        <v>198</v>
      </c>
      <c r="C11" s="18">
        <v>11050</v>
      </c>
      <c r="D11" s="17"/>
      <c r="E11" s="17"/>
      <c r="F11" s="17"/>
      <c r="G11" s="18">
        <v>17336</v>
      </c>
      <c r="H11" s="17"/>
      <c r="I11" s="17"/>
      <c r="J11" s="19"/>
      <c r="K11" s="19"/>
      <c r="N11" t="s">
        <v>199</v>
      </c>
      <c r="O11" s="22">
        <f>(O8-O9)/O9</f>
        <v>0.34078964064138267</v>
      </c>
      <c r="P11" s="22">
        <f>(P8-P9)/P9</f>
        <v>-0.90382715519092827</v>
      </c>
    </row>
    <row r="12" spans="1:16" ht="15" customHeight="1" x14ac:dyDescent="0.25">
      <c r="A12" s="3"/>
      <c r="B12" t="s">
        <v>200</v>
      </c>
      <c r="C12" s="18">
        <v>10447</v>
      </c>
      <c r="D12" s="17"/>
      <c r="E12" s="17"/>
      <c r="F12" s="17"/>
      <c r="G12" s="18">
        <v>16949</v>
      </c>
      <c r="H12" s="17"/>
      <c r="I12" s="17"/>
      <c r="J12" s="19"/>
      <c r="K12" s="19"/>
    </row>
    <row r="13" spans="1:16" ht="15" customHeight="1" x14ac:dyDescent="0.25">
      <c r="A13" s="3"/>
      <c r="B13" t="s">
        <v>201</v>
      </c>
      <c r="C13" s="18">
        <v>5775</v>
      </c>
      <c r="D13" s="17"/>
      <c r="E13" s="17"/>
      <c r="F13" s="17"/>
      <c r="G13" s="18">
        <v>16221</v>
      </c>
      <c r="H13" s="17"/>
      <c r="I13" s="17"/>
      <c r="J13" s="19"/>
      <c r="K13" s="19"/>
    </row>
    <row r="14" spans="1:16" ht="15" customHeight="1" x14ac:dyDescent="0.25">
      <c r="A14" s="3"/>
      <c r="B14" t="s">
        <v>202</v>
      </c>
      <c r="C14" s="18">
        <v>7068</v>
      </c>
      <c r="D14" s="17"/>
      <c r="E14" s="17"/>
      <c r="F14" s="17"/>
      <c r="G14" s="18">
        <v>15202</v>
      </c>
      <c r="H14" s="17"/>
      <c r="I14" s="17"/>
      <c r="J14" s="19"/>
      <c r="K14" s="19"/>
    </row>
    <row r="15" spans="1:16" ht="15" customHeight="1" x14ac:dyDescent="0.25">
      <c r="A15" s="3"/>
      <c r="B15" t="s">
        <v>203</v>
      </c>
      <c r="C15" s="18">
        <v>10479</v>
      </c>
      <c r="D15" s="17"/>
      <c r="E15" s="17"/>
      <c r="F15" s="17"/>
      <c r="G15" s="18">
        <v>14701</v>
      </c>
      <c r="H15" s="17"/>
      <c r="I15" s="17"/>
      <c r="J15" s="19"/>
      <c r="K15" s="19"/>
    </row>
    <row r="16" spans="1:16" ht="15" customHeight="1" x14ac:dyDescent="0.25">
      <c r="A16" s="3"/>
      <c r="B16" t="s">
        <v>204</v>
      </c>
      <c r="C16" s="18">
        <v>9742</v>
      </c>
      <c r="D16" s="17"/>
      <c r="E16" s="17"/>
      <c r="F16" s="17"/>
      <c r="G16" s="18">
        <v>14517</v>
      </c>
      <c r="H16" s="17"/>
      <c r="I16" s="17"/>
      <c r="J16" s="19"/>
      <c r="K16" s="19"/>
    </row>
    <row r="17" spans="1:11" ht="15" customHeight="1" x14ac:dyDescent="0.25">
      <c r="A17" s="3"/>
      <c r="B17" t="s">
        <v>205</v>
      </c>
      <c r="C17" s="18">
        <v>9288</v>
      </c>
      <c r="D17" s="17"/>
      <c r="E17" s="17"/>
      <c r="F17" s="17"/>
      <c r="G17" s="18">
        <v>13991</v>
      </c>
      <c r="H17" s="17"/>
      <c r="I17" s="17"/>
      <c r="J17" s="19"/>
      <c r="K17" s="19"/>
    </row>
    <row r="18" spans="1:11" ht="15" customHeight="1" x14ac:dyDescent="0.25">
      <c r="A18" s="3"/>
      <c r="B18" t="s">
        <v>206</v>
      </c>
      <c r="C18" s="19"/>
      <c r="D18" s="18">
        <v>8729</v>
      </c>
      <c r="E18" s="17"/>
      <c r="F18" s="17"/>
      <c r="G18" s="19"/>
      <c r="H18" s="18">
        <v>13096</v>
      </c>
      <c r="I18" s="17"/>
      <c r="J18" s="19"/>
      <c r="K18" s="19"/>
    </row>
    <row r="19" spans="1:11" ht="15" customHeight="1" x14ac:dyDescent="0.25">
      <c r="A19" s="3"/>
      <c r="B19" t="s">
        <v>207</v>
      </c>
      <c r="C19" s="19"/>
      <c r="D19" s="18">
        <v>8527</v>
      </c>
      <c r="E19" s="17"/>
      <c r="F19" s="17"/>
      <c r="G19" s="19"/>
      <c r="H19" s="18">
        <v>12847</v>
      </c>
      <c r="I19" s="17"/>
      <c r="J19" s="19"/>
      <c r="K19" s="19"/>
    </row>
    <row r="20" spans="1:11" ht="15" customHeight="1" x14ac:dyDescent="0.25">
      <c r="A20" s="3"/>
      <c r="B20" t="s">
        <v>208</v>
      </c>
      <c r="C20" s="19"/>
      <c r="D20" s="18">
        <v>7830</v>
      </c>
      <c r="E20" s="17"/>
      <c r="F20" s="17"/>
      <c r="G20" s="19"/>
      <c r="H20" s="18">
        <v>11718</v>
      </c>
      <c r="I20" s="17"/>
      <c r="J20" s="19"/>
      <c r="K20" s="19"/>
    </row>
    <row r="21" spans="1:11" ht="15" customHeight="1" x14ac:dyDescent="0.25">
      <c r="A21" s="3"/>
      <c r="B21" t="s">
        <v>209</v>
      </c>
      <c r="C21" s="19"/>
      <c r="D21" s="18">
        <v>7534</v>
      </c>
      <c r="E21" s="17"/>
      <c r="F21" s="17"/>
      <c r="G21" s="19"/>
      <c r="H21" s="18">
        <v>10962</v>
      </c>
      <c r="I21" s="17"/>
      <c r="J21" s="19"/>
      <c r="K21" s="19"/>
    </row>
    <row r="22" spans="1:11" ht="15" customHeight="1" x14ac:dyDescent="0.25">
      <c r="A22" s="3"/>
      <c r="B22" t="s">
        <v>210</v>
      </c>
      <c r="C22" s="19"/>
      <c r="D22" s="18">
        <v>6900</v>
      </c>
      <c r="E22" s="17"/>
      <c r="F22" s="17"/>
      <c r="G22" s="19"/>
      <c r="H22" s="18">
        <v>7922</v>
      </c>
      <c r="I22" s="17"/>
      <c r="J22" s="19"/>
      <c r="K22" s="19"/>
    </row>
    <row r="23" spans="1:11" ht="15" customHeight="1" x14ac:dyDescent="0.25">
      <c r="A23" s="3"/>
      <c r="B23" t="s">
        <v>211</v>
      </c>
      <c r="C23" s="19"/>
      <c r="D23" s="18">
        <v>6859</v>
      </c>
      <c r="E23" s="17"/>
      <c r="F23" s="17"/>
      <c r="G23" s="19"/>
      <c r="H23" s="18">
        <v>10249</v>
      </c>
      <c r="I23" s="17"/>
      <c r="J23" s="19"/>
      <c r="K23" s="19"/>
    </row>
    <row r="24" spans="1:11" x14ac:dyDescent="0.25">
      <c r="B24" t="s">
        <v>212</v>
      </c>
      <c r="C24" s="19"/>
      <c r="D24" s="18">
        <v>6710</v>
      </c>
      <c r="E24" s="17"/>
      <c r="F24" s="17"/>
      <c r="G24" s="19"/>
      <c r="H24" s="18">
        <v>9382</v>
      </c>
      <c r="I24" s="17"/>
      <c r="J24" s="19"/>
      <c r="K24" s="19"/>
    </row>
    <row r="25" spans="1:11" x14ac:dyDescent="0.25">
      <c r="B25" t="s">
        <v>213</v>
      </c>
      <c r="C25" s="19"/>
      <c r="D25" s="18">
        <v>6577</v>
      </c>
      <c r="E25" s="17"/>
      <c r="F25" s="17"/>
      <c r="G25" s="19"/>
      <c r="H25" s="18">
        <v>8645</v>
      </c>
      <c r="I25" s="17"/>
      <c r="J25" s="19"/>
      <c r="K25" s="19"/>
    </row>
    <row r="26" spans="1:11" x14ac:dyDescent="0.25">
      <c r="B26" t="s">
        <v>214</v>
      </c>
      <c r="C26" s="19"/>
      <c r="D26" s="18">
        <v>6296</v>
      </c>
      <c r="E26" s="17"/>
      <c r="F26" s="17"/>
      <c r="G26" s="19"/>
      <c r="H26" s="18">
        <v>6690</v>
      </c>
      <c r="I26" s="17"/>
      <c r="J26" s="19"/>
      <c r="K26" s="19"/>
    </row>
    <row r="27" spans="1:11" x14ac:dyDescent="0.25">
      <c r="B27" t="s">
        <v>215</v>
      </c>
      <c r="C27" s="19"/>
      <c r="D27" s="18">
        <v>5583</v>
      </c>
      <c r="E27" s="17"/>
      <c r="F27" s="17"/>
      <c r="G27" s="19"/>
      <c r="H27" s="18">
        <v>7536</v>
      </c>
      <c r="I27" s="17"/>
      <c r="J27" s="19"/>
      <c r="K27" s="19"/>
    </row>
    <row r="28" spans="1:11" x14ac:dyDescent="0.25">
      <c r="B28" t="s">
        <v>216</v>
      </c>
      <c r="C28" s="19"/>
      <c r="D28" s="18">
        <v>5438</v>
      </c>
      <c r="E28" s="17"/>
      <c r="F28" s="17"/>
      <c r="G28" s="19"/>
      <c r="H28" s="18">
        <v>6805</v>
      </c>
      <c r="I28" s="17"/>
      <c r="J28" s="19"/>
      <c r="K28" s="19"/>
    </row>
    <row r="29" spans="1:11" x14ac:dyDescent="0.25">
      <c r="B29" t="s">
        <v>217</v>
      </c>
      <c r="C29" s="19"/>
      <c r="D29" s="18">
        <v>5016</v>
      </c>
      <c r="E29" s="17"/>
      <c r="F29" s="17"/>
      <c r="G29" s="19"/>
      <c r="H29" s="18">
        <v>5963</v>
      </c>
      <c r="I29" s="17"/>
      <c r="J29" s="19"/>
      <c r="K29" s="19"/>
    </row>
    <row r="30" spans="1:11" x14ac:dyDescent="0.25">
      <c r="B30" t="s">
        <v>218</v>
      </c>
      <c r="C30" s="18"/>
      <c r="D30" s="18">
        <v>4039</v>
      </c>
      <c r="E30" s="17"/>
      <c r="F30" s="17"/>
      <c r="G30" s="19"/>
      <c r="H30" s="18">
        <v>3446</v>
      </c>
      <c r="I30" s="17"/>
      <c r="J30" s="19"/>
      <c r="K30" s="19"/>
    </row>
    <row r="31" spans="1:11" x14ac:dyDescent="0.25">
      <c r="B31" t="s">
        <v>219</v>
      </c>
      <c r="C31" s="19"/>
      <c r="D31" s="17"/>
      <c r="E31" s="18">
        <v>3711</v>
      </c>
      <c r="F31" s="17"/>
      <c r="G31" s="19"/>
      <c r="H31" s="19"/>
      <c r="I31" s="18">
        <v>4582</v>
      </c>
      <c r="J31" s="19"/>
      <c r="K31" s="19"/>
    </row>
    <row r="32" spans="1:11" x14ac:dyDescent="0.25">
      <c r="B32" t="s">
        <v>220</v>
      </c>
      <c r="C32" s="19"/>
      <c r="D32" s="17"/>
      <c r="E32" s="18">
        <v>3864</v>
      </c>
      <c r="F32" s="17"/>
      <c r="G32" s="19"/>
      <c r="H32" s="19"/>
      <c r="I32" s="18">
        <v>4592</v>
      </c>
      <c r="J32" s="19"/>
      <c r="K32" s="19"/>
    </row>
    <row r="33" spans="2:11" x14ac:dyDescent="0.25">
      <c r="B33" t="s">
        <v>221</v>
      </c>
      <c r="C33" s="19"/>
      <c r="D33" s="17"/>
      <c r="E33" s="18">
        <v>3605</v>
      </c>
      <c r="F33" s="17"/>
      <c r="G33" s="19"/>
      <c r="H33" s="19"/>
      <c r="I33" s="18">
        <v>4113</v>
      </c>
      <c r="J33" s="19"/>
      <c r="K33" s="19"/>
    </row>
    <row r="34" spans="2:11" x14ac:dyDescent="0.25">
      <c r="B34" t="s">
        <v>222</v>
      </c>
      <c r="C34" s="19"/>
      <c r="D34" s="17"/>
      <c r="E34" s="18">
        <v>3309</v>
      </c>
      <c r="F34" s="17"/>
      <c r="G34" s="19"/>
      <c r="H34" s="19"/>
      <c r="I34" s="18">
        <v>3794</v>
      </c>
      <c r="J34" s="19"/>
      <c r="K34" s="19"/>
    </row>
    <row r="35" spans="2:11" x14ac:dyDescent="0.25">
      <c r="B35" t="s">
        <v>223</v>
      </c>
      <c r="C35" s="19"/>
      <c r="D35" s="17"/>
      <c r="E35" s="18">
        <v>3033</v>
      </c>
      <c r="F35" s="17"/>
      <c r="G35" s="19"/>
      <c r="H35" s="19"/>
      <c r="I35" s="18">
        <v>3754</v>
      </c>
      <c r="J35" s="19"/>
      <c r="K35" s="19"/>
    </row>
    <row r="36" spans="2:11" x14ac:dyDescent="0.25">
      <c r="B36" t="s">
        <v>224</v>
      </c>
      <c r="C36" s="19"/>
      <c r="D36" s="17"/>
      <c r="E36" s="18">
        <v>2792</v>
      </c>
      <c r="F36" s="17"/>
      <c r="G36" s="19"/>
      <c r="H36" s="19"/>
      <c r="I36" s="18">
        <v>2900</v>
      </c>
      <c r="J36" s="19"/>
      <c r="K36" s="19"/>
    </row>
    <row r="37" spans="2:11" x14ac:dyDescent="0.25">
      <c r="B37" t="s">
        <v>225</v>
      </c>
      <c r="C37" s="19"/>
      <c r="D37" s="17"/>
      <c r="E37" s="18">
        <v>2496</v>
      </c>
      <c r="F37" s="17"/>
      <c r="G37" s="19"/>
      <c r="H37" s="19"/>
      <c r="I37" s="18">
        <v>2576</v>
      </c>
      <c r="J37" s="19"/>
      <c r="K37" s="19"/>
    </row>
    <row r="38" spans="2:11" x14ac:dyDescent="0.25">
      <c r="B38" t="s">
        <v>226</v>
      </c>
      <c r="C38" s="19"/>
      <c r="D38" s="17"/>
      <c r="E38" s="18">
        <v>2329</v>
      </c>
      <c r="F38" s="17"/>
      <c r="G38" s="19"/>
      <c r="H38" s="19"/>
      <c r="I38" s="18">
        <v>2427</v>
      </c>
      <c r="J38" s="19"/>
      <c r="K38" s="19"/>
    </row>
    <row r="39" spans="2:11" x14ac:dyDescent="0.25">
      <c r="B39" t="s">
        <v>227</v>
      </c>
      <c r="C39" s="19"/>
      <c r="D39" s="17"/>
      <c r="E39" s="18">
        <v>2079</v>
      </c>
      <c r="F39" s="17"/>
      <c r="G39" s="19"/>
      <c r="H39" s="19"/>
      <c r="I39" s="18">
        <v>2192</v>
      </c>
      <c r="J39" s="19"/>
      <c r="K39" s="19"/>
    </row>
    <row r="40" spans="2:11" x14ac:dyDescent="0.25">
      <c r="B40" t="s">
        <v>228</v>
      </c>
      <c r="C40" s="19"/>
      <c r="D40" s="17"/>
      <c r="E40" s="18">
        <v>1693</v>
      </c>
      <c r="F40" s="17"/>
      <c r="G40" s="19"/>
      <c r="H40" s="19"/>
      <c r="I40" s="18">
        <v>1959</v>
      </c>
      <c r="J40" s="19"/>
      <c r="K40" s="19"/>
    </row>
    <row r="41" spans="2:11" x14ac:dyDescent="0.25">
      <c r="B41" t="s">
        <v>229</v>
      </c>
      <c r="C41" s="19"/>
      <c r="D41" s="17"/>
      <c r="E41" s="18">
        <v>1586</v>
      </c>
      <c r="F41" s="17"/>
      <c r="G41" s="19"/>
      <c r="H41" s="19"/>
      <c r="I41" s="18">
        <v>1835</v>
      </c>
      <c r="J41" s="19"/>
      <c r="K41" s="19"/>
    </row>
    <row r="42" spans="2:11" x14ac:dyDescent="0.25">
      <c r="B42" t="s">
        <v>230</v>
      </c>
      <c r="C42" s="19"/>
      <c r="D42" s="17"/>
      <c r="E42" s="18">
        <v>1433</v>
      </c>
      <c r="F42" s="17"/>
      <c r="G42" s="19"/>
      <c r="H42" s="19"/>
      <c r="I42" s="18">
        <v>1718</v>
      </c>
      <c r="J42" s="19"/>
      <c r="K42" s="19"/>
    </row>
    <row r="43" spans="2:11" x14ac:dyDescent="0.25">
      <c r="B43" t="s">
        <v>231</v>
      </c>
      <c r="C43" s="19"/>
      <c r="D43" s="17"/>
      <c r="E43" s="18">
        <v>1227</v>
      </c>
      <c r="F43" s="17"/>
      <c r="G43" s="19"/>
      <c r="H43" s="19"/>
      <c r="I43" s="18">
        <v>1307</v>
      </c>
      <c r="J43" s="19"/>
      <c r="K43" s="19"/>
    </row>
    <row r="44" spans="2:11" x14ac:dyDescent="0.25">
      <c r="B44" t="s">
        <v>232</v>
      </c>
      <c r="C44" s="19"/>
      <c r="D44" s="17"/>
      <c r="E44" s="18">
        <v>930</v>
      </c>
      <c r="F44" s="17"/>
      <c r="G44" s="19"/>
      <c r="H44" s="19"/>
      <c r="I44" s="18">
        <v>658</v>
      </c>
      <c r="J44" s="19"/>
      <c r="K44" s="19"/>
    </row>
    <row r="45" spans="2:11" x14ac:dyDescent="0.25">
      <c r="B45" t="s">
        <v>233</v>
      </c>
      <c r="C45" s="19"/>
      <c r="D45" s="17"/>
      <c r="E45" s="18">
        <v>895</v>
      </c>
      <c r="F45" s="17"/>
      <c r="G45" s="19"/>
      <c r="H45" s="19"/>
      <c r="I45" s="18">
        <v>1187</v>
      </c>
      <c r="J45" s="19"/>
      <c r="K45" s="19"/>
    </row>
    <row r="46" spans="2:11" x14ac:dyDescent="0.25">
      <c r="B46" t="s">
        <v>234</v>
      </c>
      <c r="C46" s="19"/>
      <c r="D46" s="17"/>
      <c r="E46" s="18">
        <v>894</v>
      </c>
      <c r="F46" s="17"/>
      <c r="G46" s="19"/>
      <c r="H46" s="19"/>
      <c r="I46" s="18">
        <v>1276</v>
      </c>
      <c r="J46" s="19"/>
      <c r="K46" s="19"/>
    </row>
    <row r="47" spans="2:11" x14ac:dyDescent="0.25">
      <c r="B47" t="s">
        <v>235</v>
      </c>
      <c r="C47" s="19"/>
      <c r="D47" s="17"/>
      <c r="E47" s="18">
        <v>653</v>
      </c>
      <c r="F47" s="17"/>
      <c r="G47" s="19"/>
      <c r="H47" s="19"/>
      <c r="I47" s="18">
        <v>1089</v>
      </c>
      <c r="J47" s="19"/>
      <c r="K47" s="19"/>
    </row>
    <row r="48" spans="2:11" x14ac:dyDescent="0.25">
      <c r="B48" t="s">
        <v>236</v>
      </c>
      <c r="C48" s="19"/>
      <c r="D48" s="17"/>
      <c r="E48" s="18">
        <v>691</v>
      </c>
      <c r="F48" s="17"/>
      <c r="G48" s="19"/>
      <c r="H48" s="19"/>
      <c r="I48" s="18">
        <v>1061</v>
      </c>
      <c r="J48" s="19"/>
      <c r="K48" s="19"/>
    </row>
    <row r="49" spans="2:11" x14ac:dyDescent="0.25">
      <c r="B49" t="s">
        <v>237</v>
      </c>
      <c r="C49" s="19"/>
      <c r="D49" s="17"/>
      <c r="E49" s="18">
        <v>637</v>
      </c>
      <c r="F49" s="17"/>
      <c r="G49" s="19"/>
      <c r="H49" s="19"/>
      <c r="I49" s="18">
        <v>931</v>
      </c>
      <c r="J49" s="19"/>
      <c r="K49" s="19"/>
    </row>
    <row r="50" spans="2:11" x14ac:dyDescent="0.25">
      <c r="B50" t="s">
        <v>238</v>
      </c>
      <c r="C50" s="19"/>
      <c r="D50" s="17"/>
      <c r="E50" s="18">
        <v>474</v>
      </c>
      <c r="F50" s="17"/>
      <c r="G50" s="19"/>
      <c r="H50" s="19"/>
      <c r="I50" s="18">
        <v>850</v>
      </c>
      <c r="J50" s="19"/>
      <c r="K50" s="19"/>
    </row>
    <row r="51" spans="2:11" x14ac:dyDescent="0.25">
      <c r="B51" t="s">
        <v>239</v>
      </c>
      <c r="C51" s="19"/>
      <c r="D51" s="17"/>
      <c r="E51" s="18">
        <v>424</v>
      </c>
      <c r="F51" s="17"/>
      <c r="G51" s="19"/>
      <c r="H51" s="19"/>
      <c r="I51" s="18">
        <v>821</v>
      </c>
      <c r="J51" s="19"/>
      <c r="K51" s="19"/>
    </row>
    <row r="52" spans="2:11" x14ac:dyDescent="0.25">
      <c r="B52" t="s">
        <v>240</v>
      </c>
      <c r="C52" s="19"/>
      <c r="D52" s="17"/>
      <c r="E52" s="18">
        <v>615</v>
      </c>
      <c r="F52" s="17"/>
      <c r="G52" s="19"/>
      <c r="H52" s="19"/>
      <c r="I52" s="18">
        <v>730</v>
      </c>
      <c r="J52" s="19"/>
      <c r="K52" s="19"/>
    </row>
    <row r="53" spans="2:11" x14ac:dyDescent="0.25">
      <c r="B53" t="s">
        <v>241</v>
      </c>
      <c r="C53" s="19"/>
      <c r="D53" s="17"/>
      <c r="E53" s="18">
        <v>738</v>
      </c>
      <c r="F53" s="17"/>
      <c r="G53" s="19"/>
      <c r="H53" s="19"/>
      <c r="I53" s="18">
        <v>546</v>
      </c>
      <c r="J53" s="19"/>
      <c r="K53" s="19"/>
    </row>
    <row r="54" spans="2:11" x14ac:dyDescent="0.25">
      <c r="B54" t="s">
        <v>242</v>
      </c>
      <c r="C54" s="19"/>
      <c r="D54" s="17"/>
      <c r="E54" s="18">
        <v>1304</v>
      </c>
      <c r="F54" s="17"/>
      <c r="G54" s="19"/>
      <c r="H54" s="19"/>
      <c r="I54" s="18">
        <v>516</v>
      </c>
      <c r="J54" s="19"/>
      <c r="K54" s="19"/>
    </row>
    <row r="55" spans="2:11" x14ac:dyDescent="0.25">
      <c r="B55" t="s">
        <v>243</v>
      </c>
      <c r="C55" s="19"/>
      <c r="D55" s="17"/>
      <c r="E55" s="18">
        <v>1899</v>
      </c>
      <c r="F55" s="17"/>
      <c r="G55" s="19"/>
      <c r="H55" s="19"/>
      <c r="I55" s="18">
        <v>488</v>
      </c>
      <c r="J55" s="19"/>
      <c r="K55" s="19"/>
    </row>
    <row r="56" spans="2:11" x14ac:dyDescent="0.25">
      <c r="B56" t="s">
        <v>244</v>
      </c>
      <c r="C56" s="18"/>
      <c r="D56" s="17"/>
      <c r="E56" s="18">
        <v>1901</v>
      </c>
      <c r="F56" s="17"/>
      <c r="G56" s="19"/>
      <c r="H56" s="19"/>
      <c r="I56" s="18">
        <v>398</v>
      </c>
      <c r="J56" s="19"/>
      <c r="K56" s="19"/>
    </row>
    <row r="57" spans="2:11" x14ac:dyDescent="0.25">
      <c r="B57" t="s">
        <v>245</v>
      </c>
      <c r="C57" s="19"/>
      <c r="D57" s="17"/>
      <c r="E57" s="17"/>
      <c r="F57" s="18">
        <v>23281</v>
      </c>
      <c r="G57" s="19"/>
      <c r="H57" s="19"/>
      <c r="I57" s="19"/>
      <c r="J57" s="19">
        <v>2239</v>
      </c>
      <c r="K57" s="19"/>
    </row>
    <row r="58" spans="2:11" x14ac:dyDescent="0.25">
      <c r="C58" s="17"/>
      <c r="D58" s="17"/>
      <c r="E58" s="17"/>
      <c r="F58" s="17"/>
      <c r="G58" s="17"/>
      <c r="H58" s="17"/>
      <c r="I58" s="17"/>
      <c r="J58" s="17"/>
      <c r="K58" s="17"/>
    </row>
    <row r="59" spans="2:11" x14ac:dyDescent="0.25">
      <c r="C59" s="17"/>
      <c r="D59" s="17"/>
      <c r="E59" s="17"/>
      <c r="F59" s="17"/>
      <c r="G59" s="17"/>
      <c r="H59" s="17"/>
      <c r="I59" s="17"/>
      <c r="J59" s="17"/>
      <c r="K59" s="17"/>
    </row>
    <row r="60" spans="2:11" x14ac:dyDescent="0.25">
      <c r="C60" s="17">
        <f>SUM(Table13[February 2022])</f>
        <v>144947</v>
      </c>
      <c r="D60" s="17">
        <f>SUM(Table13[1.25-1.5 years (December 2021)])</f>
        <v>86038</v>
      </c>
      <c r="E60" s="17">
        <f>SUM(Table13[1.5-2 years (December 2021)])</f>
        <v>45212</v>
      </c>
      <c r="F60" s="17">
        <f>SUM(Table13[2+ years (December 2021)])</f>
        <v>23281</v>
      </c>
      <c r="G60" s="17">
        <f>SUM(Table13[1-1.25 years (July 2022)])</f>
        <v>235737</v>
      </c>
      <c r="H60" s="17">
        <f>SUM(Table13[1.25-1.5 years (July 2022)])</f>
        <v>115261</v>
      </c>
      <c r="I60" s="17">
        <f>SUM(Table13[1.5-2 years (July 2022)])</f>
        <v>48300</v>
      </c>
      <c r="J60" s="17">
        <f>SUM(Table13[2+ years (July 2022)])</f>
        <v>2239</v>
      </c>
      <c r="K60" s="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2B7B-B253-444D-8D7E-38AED195CED2}">
  <dimension ref="A1:L41"/>
  <sheetViews>
    <sheetView workbookViewId="0">
      <selection activeCell="C1" sqref="C1:C1048576"/>
    </sheetView>
  </sheetViews>
  <sheetFormatPr defaultRowHeight="15" x14ac:dyDescent="0.25"/>
  <cols>
    <col min="1" max="1" width="18.42578125" customWidth="1"/>
    <col min="3" max="3" width="12" customWidth="1"/>
    <col min="12" max="12" width="12.85546875" customWidth="1"/>
  </cols>
  <sheetData>
    <row r="1" spans="1:12" x14ac:dyDescent="0.25">
      <c r="A1" s="1" t="s">
        <v>0</v>
      </c>
      <c r="B1" t="s">
        <v>278</v>
      </c>
    </row>
    <row r="2" spans="1:12" x14ac:dyDescent="0.25">
      <c r="A2" s="1" t="s">
        <v>2</v>
      </c>
      <c r="B2" t="s">
        <v>250</v>
      </c>
    </row>
    <row r="3" spans="1:12" x14ac:dyDescent="0.25">
      <c r="A3" s="1"/>
    </row>
    <row r="4" spans="1:12" ht="15" customHeight="1" x14ac:dyDescent="0.25">
      <c r="A4" s="5" t="s">
        <v>1</v>
      </c>
      <c r="B4" t="s">
        <v>180</v>
      </c>
      <c r="C4" s="10" t="s">
        <v>246</v>
      </c>
      <c r="D4" s="23" t="s">
        <v>247</v>
      </c>
      <c r="E4" s="24" t="s">
        <v>248</v>
      </c>
      <c r="F4" s="24" t="s">
        <v>249</v>
      </c>
    </row>
    <row r="5" spans="1:12" ht="15" customHeight="1" x14ac:dyDescent="0.25">
      <c r="A5" s="3"/>
      <c r="B5" s="20">
        <v>43770</v>
      </c>
      <c r="C5" s="25">
        <v>1630</v>
      </c>
      <c r="D5" s="23"/>
      <c r="E5" s="24"/>
      <c r="F5" s="24"/>
      <c r="J5" s="20"/>
      <c r="L5" s="26">
        <v>43770</v>
      </c>
    </row>
    <row r="6" spans="1:12" ht="15" customHeight="1" x14ac:dyDescent="0.25">
      <c r="A6" s="3"/>
      <c r="B6" s="20">
        <v>43800</v>
      </c>
      <c r="C6" s="25">
        <v>1699</v>
      </c>
      <c r="D6" s="23"/>
      <c r="E6" s="24"/>
      <c r="F6" s="24"/>
      <c r="J6" s="20"/>
      <c r="L6" s="26">
        <v>43800</v>
      </c>
    </row>
    <row r="7" spans="1:12" ht="15" customHeight="1" x14ac:dyDescent="0.25">
      <c r="A7" s="3"/>
      <c r="B7" s="20">
        <v>43831</v>
      </c>
      <c r="C7" s="25">
        <v>1875</v>
      </c>
      <c r="D7" s="23"/>
      <c r="E7" s="24"/>
      <c r="F7" s="24"/>
      <c r="L7" s="26">
        <v>43831</v>
      </c>
    </row>
    <row r="8" spans="1:12" ht="15" customHeight="1" x14ac:dyDescent="0.25">
      <c r="A8" s="3"/>
      <c r="B8" s="20">
        <v>43862</v>
      </c>
      <c r="C8" s="25">
        <v>1845</v>
      </c>
      <c r="D8" s="23"/>
      <c r="E8" s="24"/>
      <c r="F8" s="24"/>
      <c r="J8" s="20"/>
      <c r="L8" s="26">
        <v>43862</v>
      </c>
    </row>
    <row r="9" spans="1:12" ht="15" customHeight="1" x14ac:dyDescent="0.25">
      <c r="A9" s="3"/>
      <c r="B9" s="20">
        <v>43891</v>
      </c>
      <c r="C9" s="27">
        <v>3329</v>
      </c>
      <c r="D9" s="23"/>
      <c r="E9" s="24"/>
      <c r="F9" s="24"/>
      <c r="J9" s="20"/>
      <c r="L9" s="26">
        <v>43891</v>
      </c>
    </row>
    <row r="10" spans="1:12" ht="15" customHeight="1" x14ac:dyDescent="0.25">
      <c r="A10" s="3"/>
      <c r="B10" s="20">
        <v>43922</v>
      </c>
      <c r="C10" s="28">
        <v>11255</v>
      </c>
      <c r="D10" s="23"/>
      <c r="E10" s="24"/>
      <c r="F10" s="24"/>
      <c r="L10" s="26">
        <v>43922</v>
      </c>
    </row>
    <row r="11" spans="1:12" ht="15" customHeight="1" x14ac:dyDescent="0.25">
      <c r="A11" s="3"/>
      <c r="B11" s="20">
        <v>43952</v>
      </c>
      <c r="C11" s="25">
        <v>26793</v>
      </c>
      <c r="D11" s="23"/>
      <c r="E11" s="24"/>
      <c r="F11" s="24"/>
      <c r="L11" s="26">
        <v>43952</v>
      </c>
    </row>
    <row r="12" spans="1:12" ht="15" customHeight="1" x14ac:dyDescent="0.25">
      <c r="A12" s="3"/>
      <c r="B12" s="20">
        <v>43983</v>
      </c>
      <c r="C12" s="25">
        <v>50615</v>
      </c>
      <c r="D12" s="23"/>
      <c r="E12" s="24"/>
      <c r="F12" s="24"/>
      <c r="L12" s="26">
        <v>43983</v>
      </c>
    </row>
    <row r="13" spans="1:12" ht="15" customHeight="1" x14ac:dyDescent="0.25">
      <c r="A13" s="3"/>
      <c r="B13" s="20">
        <v>44013</v>
      </c>
      <c r="C13" s="25">
        <v>83290</v>
      </c>
      <c r="D13" s="23"/>
      <c r="E13" s="24"/>
      <c r="F13" s="24"/>
      <c r="L13" s="26">
        <v>44013</v>
      </c>
    </row>
    <row r="14" spans="1:12" ht="15" customHeight="1" x14ac:dyDescent="0.25">
      <c r="A14" s="3"/>
      <c r="B14" s="20">
        <v>44044</v>
      </c>
      <c r="C14" s="25">
        <v>111093</v>
      </c>
      <c r="D14" s="23"/>
      <c r="E14" s="24"/>
      <c r="F14" s="24"/>
      <c r="L14" s="26">
        <v>44044</v>
      </c>
    </row>
    <row r="15" spans="1:12" ht="15" customHeight="1" x14ac:dyDescent="0.25">
      <c r="A15" s="3"/>
      <c r="B15" s="20">
        <v>44075</v>
      </c>
      <c r="C15" s="25">
        <v>139612</v>
      </c>
      <c r="D15" s="23"/>
      <c r="E15" s="24"/>
      <c r="F15" s="24"/>
      <c r="L15" s="26">
        <v>44075</v>
      </c>
    </row>
    <row r="16" spans="1:12" ht="15" customHeight="1" x14ac:dyDescent="0.25">
      <c r="A16" s="3"/>
      <c r="B16" s="20">
        <v>44105</v>
      </c>
      <c r="C16" s="25">
        <v>167134</v>
      </c>
      <c r="D16" s="23"/>
      <c r="E16" s="24"/>
      <c r="F16" s="24"/>
      <c r="L16" s="26">
        <v>44105</v>
      </c>
    </row>
    <row r="17" spans="1:12" ht="15" customHeight="1" x14ac:dyDescent="0.25">
      <c r="A17" s="3"/>
      <c r="B17" s="20">
        <v>44136</v>
      </c>
      <c r="C17" s="25">
        <v>192236</v>
      </c>
      <c r="D17" s="23"/>
      <c r="E17" s="24"/>
      <c r="F17" s="24"/>
      <c r="L17" s="26">
        <v>44136</v>
      </c>
    </row>
    <row r="18" spans="1:12" ht="15" customHeight="1" x14ac:dyDescent="0.25">
      <c r="A18" s="3"/>
      <c r="B18" s="20">
        <v>44166</v>
      </c>
      <c r="C18" s="25">
        <v>224272</v>
      </c>
      <c r="D18" s="23"/>
      <c r="E18" s="24"/>
      <c r="F18" s="24"/>
      <c r="L18" s="26">
        <v>44166</v>
      </c>
    </row>
    <row r="19" spans="1:12" ht="15" customHeight="1" x14ac:dyDescent="0.25">
      <c r="A19" s="3"/>
      <c r="B19" s="20">
        <v>44197</v>
      </c>
      <c r="C19" s="25">
        <v>304111</v>
      </c>
      <c r="D19" s="23"/>
      <c r="E19" s="24"/>
      <c r="F19" s="24"/>
      <c r="L19" s="26">
        <v>44197</v>
      </c>
    </row>
    <row r="20" spans="1:12" ht="15" customHeight="1" x14ac:dyDescent="0.25">
      <c r="A20" s="3"/>
      <c r="B20" s="20">
        <v>44228</v>
      </c>
      <c r="C20" s="25">
        <v>387952</v>
      </c>
      <c r="D20" s="23"/>
      <c r="E20" s="24"/>
      <c r="F20" s="24"/>
      <c r="L20" s="26">
        <v>44228</v>
      </c>
    </row>
    <row r="21" spans="1:12" ht="15" customHeight="1" x14ac:dyDescent="0.25">
      <c r="A21" s="3"/>
      <c r="B21" s="20">
        <v>44256</v>
      </c>
      <c r="C21" s="27">
        <v>436127</v>
      </c>
      <c r="D21" s="23"/>
      <c r="E21" s="24"/>
      <c r="F21" s="24"/>
      <c r="L21" s="26">
        <v>44256</v>
      </c>
    </row>
    <row r="22" spans="1:12" ht="15" customHeight="1" x14ac:dyDescent="0.25">
      <c r="A22" s="3"/>
      <c r="B22" s="20">
        <v>44287</v>
      </c>
      <c r="C22" s="17">
        <v>385379</v>
      </c>
      <c r="D22">
        <v>320533</v>
      </c>
      <c r="E22">
        <v>62238</v>
      </c>
      <c r="F22">
        <v>2608</v>
      </c>
      <c r="H22">
        <f>SUM(Table14[[#This Row],[1–1.5 years]:[2+ years]])</f>
        <v>385379</v>
      </c>
      <c r="I22" t="b">
        <f>Table14[[#This Row],[1+ year]]=H22</f>
        <v>1</v>
      </c>
      <c r="L22" s="26">
        <v>44287</v>
      </c>
    </row>
    <row r="23" spans="1:12" ht="15" customHeight="1" x14ac:dyDescent="0.25">
      <c r="A23" s="3"/>
      <c r="B23" s="20">
        <v>44317</v>
      </c>
      <c r="C23" s="17">
        <v>336779</v>
      </c>
      <c r="D23">
        <v>257724</v>
      </c>
      <c r="E23">
        <v>75128</v>
      </c>
      <c r="F23">
        <v>3927</v>
      </c>
      <c r="H23">
        <f>SUM(Table14[[#This Row],[1–1.5 years]:[2+ years]])</f>
        <v>336779</v>
      </c>
      <c r="I23" t="b">
        <f>Table14[[#This Row],[1+ year]]=H23</f>
        <v>1</v>
      </c>
      <c r="L23" s="26">
        <v>44317</v>
      </c>
    </row>
    <row r="24" spans="1:12" x14ac:dyDescent="0.25">
      <c r="B24" s="20">
        <v>44348</v>
      </c>
      <c r="C24" s="17">
        <v>304823</v>
      </c>
      <c r="D24">
        <v>218864</v>
      </c>
      <c r="E24">
        <v>80232</v>
      </c>
      <c r="F24">
        <v>5727</v>
      </c>
      <c r="H24">
        <f>SUM(Table14[[#This Row],[1–1.5 years]:[2+ years]])</f>
        <v>304823</v>
      </c>
      <c r="I24" t="b">
        <f>Table14[[#This Row],[1+ year]]=H24</f>
        <v>1</v>
      </c>
      <c r="L24" s="26">
        <v>44348</v>
      </c>
    </row>
    <row r="25" spans="1:12" x14ac:dyDescent="0.25">
      <c r="B25" s="20">
        <v>44378</v>
      </c>
      <c r="C25" s="17">
        <v>293102</v>
      </c>
      <c r="D25">
        <v>190798</v>
      </c>
      <c r="E25">
        <v>94324</v>
      </c>
      <c r="F25">
        <v>7980</v>
      </c>
      <c r="H25">
        <f>SUM(Table14[[#This Row],[1–1.5 years]:[2+ years]])</f>
        <v>293102</v>
      </c>
      <c r="I25" t="b">
        <f>Table14[[#This Row],[1+ year]]=H25</f>
        <v>1</v>
      </c>
      <c r="L25" s="26">
        <v>44378</v>
      </c>
    </row>
    <row r="26" spans="1:12" x14ac:dyDescent="0.25">
      <c r="B26" s="20">
        <v>44409</v>
      </c>
      <c r="C26" s="17">
        <v>295362</v>
      </c>
      <c r="D26">
        <v>172709</v>
      </c>
      <c r="E26">
        <v>112850</v>
      </c>
      <c r="F26">
        <v>9803</v>
      </c>
      <c r="H26">
        <f>SUM(Table14[[#This Row],[1–1.5 years]:[2+ years]])</f>
        <v>295362</v>
      </c>
      <c r="I26" t="b">
        <f>Table14[[#This Row],[1+ year]]=H26</f>
        <v>1</v>
      </c>
      <c r="L26" s="26">
        <v>44409</v>
      </c>
    </row>
    <row r="27" spans="1:12" x14ac:dyDescent="0.25">
      <c r="B27" s="20">
        <v>44440</v>
      </c>
      <c r="C27" s="17">
        <v>304498</v>
      </c>
      <c r="D27">
        <v>179587</v>
      </c>
      <c r="E27">
        <v>112217</v>
      </c>
      <c r="F27">
        <v>12694</v>
      </c>
      <c r="H27">
        <f>SUM(Table14[[#This Row],[1–1.5 years]:[2+ years]])</f>
        <v>304498</v>
      </c>
      <c r="I27" t="b">
        <f>Table14[[#This Row],[1+ year]]=H27</f>
        <v>1</v>
      </c>
      <c r="L27" s="26">
        <v>44440</v>
      </c>
    </row>
    <row r="28" spans="1:12" x14ac:dyDescent="0.25">
      <c r="B28" s="20">
        <v>44470</v>
      </c>
      <c r="C28" s="17">
        <v>312665</v>
      </c>
      <c r="D28">
        <v>206494</v>
      </c>
      <c r="E28">
        <v>89946</v>
      </c>
      <c r="F28">
        <v>16225</v>
      </c>
      <c r="H28">
        <f>SUM(Table14[[#This Row],[1–1.5 years]:[2+ years]])</f>
        <v>312665</v>
      </c>
      <c r="I28" t="b">
        <f>Table14[[#This Row],[1+ year]]=H28</f>
        <v>1</v>
      </c>
      <c r="L28" s="26">
        <v>44470</v>
      </c>
    </row>
    <row r="29" spans="1:12" x14ac:dyDescent="0.25">
      <c r="B29" s="20">
        <v>44501</v>
      </c>
      <c r="C29" s="17">
        <v>306996</v>
      </c>
      <c r="D29">
        <v>219610</v>
      </c>
      <c r="E29">
        <v>68801</v>
      </c>
      <c r="F29">
        <v>18585</v>
      </c>
      <c r="H29">
        <f>SUM(Table14[[#This Row],[1–1.5 years]:[2+ years]])</f>
        <v>306996</v>
      </c>
      <c r="I29" t="b">
        <f>Table14[[#This Row],[1+ year]]=H29</f>
        <v>1</v>
      </c>
      <c r="L29" s="26">
        <v>44501</v>
      </c>
    </row>
    <row r="30" spans="1:12" x14ac:dyDescent="0.25">
      <c r="B30" s="20">
        <v>44531</v>
      </c>
      <c r="C30" s="17">
        <v>310813</v>
      </c>
      <c r="D30">
        <v>230754</v>
      </c>
      <c r="E30">
        <v>59994</v>
      </c>
      <c r="F30">
        <v>20065</v>
      </c>
      <c r="H30">
        <f>SUM(Table14[[#This Row],[1–1.5 years]:[2+ years]])</f>
        <v>310813</v>
      </c>
      <c r="I30" t="b">
        <f>Table14[[#This Row],[1+ year]]=H30</f>
        <v>1</v>
      </c>
      <c r="L30" s="26">
        <v>44531</v>
      </c>
    </row>
    <row r="31" spans="1:12" x14ac:dyDescent="0.25">
      <c r="B31" s="20">
        <v>44562</v>
      </c>
      <c r="C31" s="17">
        <v>311528</v>
      </c>
      <c r="D31">
        <v>235536</v>
      </c>
      <c r="E31">
        <v>52214</v>
      </c>
      <c r="F31">
        <v>23778</v>
      </c>
      <c r="H31">
        <f>SUM(Table14[[#This Row],[1–1.5 years]:[2+ years]])</f>
        <v>311528</v>
      </c>
      <c r="I31" t="b">
        <f>Table14[[#This Row],[1+ year]]=H31</f>
        <v>1</v>
      </c>
      <c r="L31" s="26">
        <v>44562</v>
      </c>
    </row>
    <row r="32" spans="1:12" x14ac:dyDescent="0.25">
      <c r="B32" s="20">
        <v>44593</v>
      </c>
      <c r="C32" s="29">
        <v>299478</v>
      </c>
      <c r="D32">
        <v>230985</v>
      </c>
      <c r="E32">
        <v>45212</v>
      </c>
      <c r="F32">
        <v>23281</v>
      </c>
      <c r="H32">
        <f>SUM(Table14[[#This Row],[1–1.5 years]:[2+ years]])</f>
        <v>299478</v>
      </c>
      <c r="I32" t="b">
        <f>Table14[[#This Row],[1+ year]]=H32</f>
        <v>1</v>
      </c>
      <c r="L32" s="26">
        <v>44593</v>
      </c>
    </row>
    <row r="33" spans="2:12" x14ac:dyDescent="0.25">
      <c r="B33" s="20">
        <v>44621</v>
      </c>
      <c r="C33" s="17">
        <v>306286</v>
      </c>
      <c r="D33">
        <v>243532</v>
      </c>
      <c r="E33">
        <v>45958</v>
      </c>
      <c r="F33">
        <v>16796</v>
      </c>
      <c r="H33">
        <f>SUM(Table14[[#This Row],[1–1.5 years]:[2+ years]])</f>
        <v>306286</v>
      </c>
      <c r="I33" t="b">
        <f>Table14[[#This Row],[1+ year]]=H33</f>
        <v>1</v>
      </c>
      <c r="L33" s="26">
        <v>44621</v>
      </c>
    </row>
    <row r="34" spans="2:12" x14ac:dyDescent="0.25">
      <c r="B34" s="20">
        <v>44652</v>
      </c>
      <c r="C34" s="17">
        <v>324254</v>
      </c>
      <c r="D34">
        <v>260526</v>
      </c>
      <c r="E34">
        <v>50992</v>
      </c>
      <c r="F34">
        <v>12736</v>
      </c>
      <c r="H34">
        <f>SUM(Table14[[#This Row],[1–1.5 years]:[2+ years]])</f>
        <v>324254</v>
      </c>
      <c r="I34" t="b">
        <f>Table14[[#This Row],[1+ year]]=H34</f>
        <v>1</v>
      </c>
      <c r="L34" s="26">
        <v>44652</v>
      </c>
    </row>
    <row r="35" spans="2:12" x14ac:dyDescent="0.25">
      <c r="B35" s="20">
        <v>44682</v>
      </c>
      <c r="C35" s="17">
        <v>332853</v>
      </c>
      <c r="D35">
        <v>273040</v>
      </c>
      <c r="E35">
        <v>51783</v>
      </c>
      <c r="F35">
        <v>8030</v>
      </c>
      <c r="H35">
        <f>SUM(Table14[[#This Row],[1–1.5 years]:[2+ years]])</f>
        <v>332853</v>
      </c>
      <c r="I35" t="b">
        <f>Table14[[#This Row],[1+ year]]=H35</f>
        <v>1</v>
      </c>
      <c r="L35" s="26">
        <v>44682</v>
      </c>
    </row>
    <row r="36" spans="2:12" x14ac:dyDescent="0.25">
      <c r="B36" s="20">
        <v>44713</v>
      </c>
      <c r="C36" s="17">
        <v>357004</v>
      </c>
      <c r="D36">
        <v>303042</v>
      </c>
      <c r="E36">
        <v>50099</v>
      </c>
      <c r="F36">
        <v>3863</v>
      </c>
      <c r="H36">
        <f>SUM(Table14[[#This Row],[1–1.5 years]:[2+ years]])</f>
        <v>357004</v>
      </c>
      <c r="I36" t="b">
        <f>Table14[[#This Row],[1+ year]]=H36</f>
        <v>1</v>
      </c>
      <c r="L36" s="26">
        <v>44713</v>
      </c>
    </row>
    <row r="37" spans="2:12" x14ac:dyDescent="0.25">
      <c r="B37" s="20">
        <v>44743</v>
      </c>
      <c r="C37" s="17">
        <v>381187</v>
      </c>
      <c r="D37">
        <v>329106</v>
      </c>
      <c r="E37">
        <v>49196</v>
      </c>
      <c r="F37">
        <v>2885</v>
      </c>
      <c r="H37">
        <f>SUM(Table14[[#This Row],[1–1.5 years]:[2+ years]])</f>
        <v>381187</v>
      </c>
      <c r="I37" t="b">
        <f>Table14[[#This Row],[1+ year]]=H37</f>
        <v>1</v>
      </c>
      <c r="L37" s="26">
        <v>44743</v>
      </c>
    </row>
    <row r="38" spans="2:12" x14ac:dyDescent="0.25">
      <c r="B38" s="20">
        <v>44774</v>
      </c>
      <c r="C38" s="17">
        <v>390571</v>
      </c>
      <c r="D38">
        <v>339442</v>
      </c>
      <c r="E38">
        <v>48483</v>
      </c>
      <c r="F38">
        <v>2646</v>
      </c>
      <c r="L38" s="26">
        <v>44774</v>
      </c>
    </row>
    <row r="39" spans="2:12" x14ac:dyDescent="0.25">
      <c r="B39" s="20">
        <v>44805</v>
      </c>
      <c r="C39" s="17">
        <v>404851</v>
      </c>
      <c r="D39">
        <v>354071</v>
      </c>
      <c r="E39">
        <v>48541</v>
      </c>
      <c r="F39">
        <v>2239</v>
      </c>
      <c r="L39" s="26">
        <v>44805</v>
      </c>
    </row>
    <row r="40" spans="2:12" x14ac:dyDescent="0.25">
      <c r="B40" s="20">
        <v>44835</v>
      </c>
      <c r="C40" s="17">
        <v>410983</v>
      </c>
      <c r="D40">
        <v>360859</v>
      </c>
      <c r="E40">
        <v>48217</v>
      </c>
      <c r="F40">
        <v>1907</v>
      </c>
      <c r="L40" s="26">
        <v>44835</v>
      </c>
    </row>
    <row r="41" spans="2:12" x14ac:dyDescent="0.25">
      <c r="B41" s="20">
        <v>44866</v>
      </c>
      <c r="C41" s="17">
        <v>406575</v>
      </c>
      <c r="D41">
        <v>357614</v>
      </c>
      <c r="E41">
        <v>47538</v>
      </c>
      <c r="F41">
        <v>1423</v>
      </c>
      <c r="L41" s="26">
        <v>44866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BF12-A494-44F9-9DBD-34804CBCD0B9}">
  <dimension ref="A1:L83"/>
  <sheetViews>
    <sheetView workbookViewId="0">
      <selection activeCell="B2" sqref="B2"/>
    </sheetView>
  </sheetViews>
  <sheetFormatPr defaultRowHeight="15" x14ac:dyDescent="0.25"/>
  <cols>
    <col min="1" max="1" width="18.42578125" customWidth="1"/>
  </cols>
  <sheetData>
    <row r="1" spans="1:8" x14ac:dyDescent="0.25">
      <c r="A1" s="1" t="s">
        <v>0</v>
      </c>
      <c r="B1" t="s">
        <v>256</v>
      </c>
    </row>
    <row r="2" spans="1:8" x14ac:dyDescent="0.25">
      <c r="A2" s="1" t="s">
        <v>2</v>
      </c>
      <c r="B2" t="s">
        <v>257</v>
      </c>
    </row>
    <row r="3" spans="1:8" x14ac:dyDescent="0.25">
      <c r="A3" s="1"/>
    </row>
    <row r="4" spans="1:8" ht="15" customHeight="1" x14ac:dyDescent="0.25">
      <c r="A4" s="5" t="s">
        <v>1</v>
      </c>
      <c r="B4" t="s">
        <v>251</v>
      </c>
      <c r="C4" t="s">
        <v>252</v>
      </c>
      <c r="D4" t="s">
        <v>253</v>
      </c>
      <c r="E4" t="s">
        <v>254</v>
      </c>
      <c r="F4" t="s">
        <v>255</v>
      </c>
    </row>
    <row r="5" spans="1:8" ht="15" customHeight="1" x14ac:dyDescent="0.25">
      <c r="A5" s="3"/>
      <c r="B5" s="20">
        <v>43466</v>
      </c>
      <c r="C5" s="17">
        <v>42726</v>
      </c>
    </row>
    <row r="6" spans="1:8" ht="15" customHeight="1" x14ac:dyDescent="0.25">
      <c r="A6" s="3"/>
      <c r="B6" s="20">
        <v>43497</v>
      </c>
      <c r="C6" s="17">
        <v>42388</v>
      </c>
      <c r="H6" s="21"/>
    </row>
    <row r="7" spans="1:8" ht="15" customHeight="1" x14ac:dyDescent="0.25">
      <c r="A7" s="3"/>
      <c r="B7" s="20">
        <v>43525</v>
      </c>
      <c r="C7" s="17">
        <v>47836</v>
      </c>
    </row>
    <row r="8" spans="1:8" ht="15" customHeight="1" x14ac:dyDescent="0.25">
      <c r="A8" s="3"/>
      <c r="B8" s="20">
        <v>43556</v>
      </c>
      <c r="C8" s="17">
        <v>46871</v>
      </c>
      <c r="H8" s="21">
        <f>SUM(C8:C16)</f>
        <v>469508</v>
      </c>
    </row>
    <row r="9" spans="1:8" ht="15" customHeight="1" x14ac:dyDescent="0.25">
      <c r="A9" s="3"/>
      <c r="B9" s="20">
        <v>43586</v>
      </c>
      <c r="C9" s="17">
        <v>48610</v>
      </c>
    </row>
    <row r="10" spans="1:8" ht="15" customHeight="1" x14ac:dyDescent="0.25">
      <c r="A10" s="3"/>
      <c r="B10" s="20">
        <v>43617</v>
      </c>
      <c r="C10" s="17">
        <v>47082</v>
      </c>
    </row>
    <row r="11" spans="1:8" ht="15" customHeight="1" x14ac:dyDescent="0.25">
      <c r="A11" s="3"/>
      <c r="B11" s="20">
        <v>43647</v>
      </c>
      <c r="C11" s="17">
        <v>57904</v>
      </c>
    </row>
    <row r="12" spans="1:8" ht="15" customHeight="1" x14ac:dyDescent="0.25">
      <c r="A12" s="3"/>
      <c r="B12" s="20">
        <v>43678</v>
      </c>
      <c r="C12" s="17">
        <v>49584</v>
      </c>
    </row>
    <row r="13" spans="1:8" ht="15" customHeight="1" x14ac:dyDescent="0.25">
      <c r="A13" s="3"/>
      <c r="B13" s="20">
        <v>43709</v>
      </c>
      <c r="C13" s="17">
        <v>52755</v>
      </c>
    </row>
    <row r="14" spans="1:8" ht="15" customHeight="1" x14ac:dyDescent="0.25">
      <c r="A14" s="3"/>
      <c r="B14" s="20">
        <v>43739</v>
      </c>
      <c r="C14" s="17">
        <v>60387</v>
      </c>
    </row>
    <row r="15" spans="1:8" ht="15" customHeight="1" x14ac:dyDescent="0.25">
      <c r="A15" s="3"/>
      <c r="B15" s="20">
        <v>43770</v>
      </c>
      <c r="C15" s="17">
        <v>55426</v>
      </c>
    </row>
    <row r="16" spans="1:8" ht="15" customHeight="1" x14ac:dyDescent="0.25">
      <c r="A16" s="3"/>
      <c r="B16" s="20">
        <v>43800</v>
      </c>
      <c r="C16" s="17">
        <v>50889</v>
      </c>
    </row>
    <row r="17" spans="1:3" ht="15" customHeight="1" x14ac:dyDescent="0.25">
      <c r="A17" s="3"/>
      <c r="B17" s="20">
        <v>43831</v>
      </c>
      <c r="C17" s="17">
        <v>56897</v>
      </c>
    </row>
    <row r="18" spans="1:3" ht="15" customHeight="1" x14ac:dyDescent="0.25">
      <c r="A18" s="3"/>
      <c r="B18" s="20">
        <v>43862</v>
      </c>
      <c r="C18" s="17">
        <v>55649</v>
      </c>
    </row>
    <row r="19" spans="1:3" ht="15" customHeight="1" x14ac:dyDescent="0.25">
      <c r="A19" s="3"/>
      <c r="B19" s="20">
        <v>43891</v>
      </c>
      <c r="C19" s="17">
        <v>57478</v>
      </c>
    </row>
    <row r="20" spans="1:3" ht="15" customHeight="1" x14ac:dyDescent="0.25">
      <c r="A20" s="3"/>
      <c r="B20" s="20">
        <v>43922</v>
      </c>
      <c r="C20" s="17">
        <v>49095</v>
      </c>
    </row>
    <row r="21" spans="1:3" ht="15" customHeight="1" x14ac:dyDescent="0.25">
      <c r="A21" s="3"/>
      <c r="B21" s="20">
        <v>43952</v>
      </c>
      <c r="C21" s="17">
        <v>59472</v>
      </c>
    </row>
    <row r="22" spans="1:3" ht="15" customHeight="1" x14ac:dyDescent="0.25">
      <c r="A22" s="3"/>
      <c r="B22" s="20">
        <v>43983</v>
      </c>
      <c r="C22" s="17">
        <v>84002</v>
      </c>
    </row>
    <row r="23" spans="1:3" ht="15" customHeight="1" x14ac:dyDescent="0.25">
      <c r="A23" s="3"/>
      <c r="B23" s="20">
        <v>44013</v>
      </c>
      <c r="C23" s="17">
        <v>91061</v>
      </c>
    </row>
    <row r="24" spans="1:3" x14ac:dyDescent="0.25">
      <c r="B24" s="20">
        <v>44044</v>
      </c>
      <c r="C24" s="17">
        <v>77951</v>
      </c>
    </row>
    <row r="25" spans="1:3" x14ac:dyDescent="0.25">
      <c r="B25" s="20">
        <v>44075</v>
      </c>
      <c r="C25" s="17">
        <v>90258</v>
      </c>
    </row>
    <row r="26" spans="1:3" x14ac:dyDescent="0.25">
      <c r="B26" s="20">
        <v>44105</v>
      </c>
      <c r="C26" s="17">
        <v>95991</v>
      </c>
    </row>
    <row r="27" spans="1:3" x14ac:dyDescent="0.25">
      <c r="B27" s="20">
        <v>44136</v>
      </c>
      <c r="C27" s="17">
        <v>93754</v>
      </c>
    </row>
    <row r="28" spans="1:3" x14ac:dyDescent="0.25">
      <c r="B28" s="20">
        <v>44166</v>
      </c>
      <c r="C28" s="17">
        <v>89132</v>
      </c>
    </row>
    <row r="29" spans="1:3" x14ac:dyDescent="0.25">
      <c r="B29" s="20">
        <v>44197</v>
      </c>
      <c r="C29" s="17">
        <v>86823</v>
      </c>
    </row>
    <row r="30" spans="1:3" x14ac:dyDescent="0.25">
      <c r="B30" s="20">
        <v>44228</v>
      </c>
      <c r="C30" s="17">
        <v>94099</v>
      </c>
    </row>
    <row r="31" spans="1:3" x14ac:dyDescent="0.25">
      <c r="B31" s="20">
        <v>44256</v>
      </c>
      <c r="C31" s="17">
        <v>117363</v>
      </c>
    </row>
    <row r="32" spans="1:3" x14ac:dyDescent="0.25">
      <c r="B32" s="20">
        <v>44287</v>
      </c>
      <c r="C32" s="17">
        <v>101173</v>
      </c>
    </row>
    <row r="33" spans="2:9" x14ac:dyDescent="0.25">
      <c r="B33" s="20">
        <v>44317</v>
      </c>
      <c r="C33" s="17">
        <v>101656</v>
      </c>
    </row>
    <row r="34" spans="2:9" x14ac:dyDescent="0.25">
      <c r="B34" s="20">
        <v>44348</v>
      </c>
      <c r="C34" s="17">
        <v>112390</v>
      </c>
    </row>
    <row r="35" spans="2:9" x14ac:dyDescent="0.25">
      <c r="B35" s="20">
        <v>44378</v>
      </c>
      <c r="C35" s="17">
        <v>109041</v>
      </c>
    </row>
    <row r="36" spans="2:9" x14ac:dyDescent="0.25">
      <c r="B36" s="20">
        <v>44409</v>
      </c>
      <c r="C36" s="17">
        <v>97653</v>
      </c>
    </row>
    <row r="37" spans="2:9" x14ac:dyDescent="0.25">
      <c r="B37" s="20">
        <v>44440</v>
      </c>
      <c r="C37" s="17">
        <v>107007</v>
      </c>
    </row>
    <row r="38" spans="2:9" x14ac:dyDescent="0.25">
      <c r="B38" s="20">
        <v>44470</v>
      </c>
      <c r="C38" s="17">
        <v>105340</v>
      </c>
    </row>
    <row r="39" spans="2:9" x14ac:dyDescent="0.25">
      <c r="B39" s="20">
        <v>44501</v>
      </c>
      <c r="C39" s="17">
        <v>115069</v>
      </c>
    </row>
    <row r="40" spans="2:9" x14ac:dyDescent="0.25">
      <c r="B40" s="20">
        <v>44531</v>
      </c>
      <c r="C40" s="17">
        <v>104365</v>
      </c>
    </row>
    <row r="41" spans="2:9" x14ac:dyDescent="0.25">
      <c r="B41" s="20">
        <v>44562</v>
      </c>
      <c r="C41" s="17">
        <v>106206</v>
      </c>
    </row>
    <row r="42" spans="2:9" x14ac:dyDescent="0.25">
      <c r="B42" s="20">
        <v>44593</v>
      </c>
      <c r="C42" s="17">
        <v>113560</v>
      </c>
    </row>
    <row r="43" spans="2:9" x14ac:dyDescent="0.25">
      <c r="B43" s="20">
        <v>44621</v>
      </c>
      <c r="C43" s="17">
        <v>130240</v>
      </c>
    </row>
    <row r="44" spans="2:9" x14ac:dyDescent="0.25">
      <c r="B44" s="20">
        <v>44652</v>
      </c>
      <c r="C44" s="17">
        <v>107519</v>
      </c>
      <c r="F44" s="21"/>
      <c r="I44" s="30">
        <f>SUM(C43:C52)</f>
        <v>1264650</v>
      </c>
    </row>
    <row r="45" spans="2:9" x14ac:dyDescent="0.25">
      <c r="B45" s="20">
        <v>44682</v>
      </c>
      <c r="C45" s="17">
        <v>129582</v>
      </c>
    </row>
    <row r="46" spans="2:9" x14ac:dyDescent="0.25">
      <c r="B46" s="20">
        <v>44713</v>
      </c>
      <c r="C46" s="17">
        <v>120510</v>
      </c>
      <c r="H46" s="21">
        <f>I44-H8</f>
        <v>795142</v>
      </c>
    </row>
    <row r="47" spans="2:9" x14ac:dyDescent="0.25">
      <c r="B47" s="20">
        <v>44743</v>
      </c>
      <c r="C47" s="17">
        <v>126862</v>
      </c>
    </row>
    <row r="48" spans="2:9" x14ac:dyDescent="0.25">
      <c r="B48" s="20">
        <v>44774</v>
      </c>
      <c r="C48" s="17">
        <v>131216</v>
      </c>
    </row>
    <row r="49" spans="2:12" x14ac:dyDescent="0.25">
      <c r="B49" s="20">
        <v>44805</v>
      </c>
      <c r="C49" s="17">
        <v>129719</v>
      </c>
    </row>
    <row r="50" spans="2:12" x14ac:dyDescent="0.25">
      <c r="B50" s="20">
        <v>44835</v>
      </c>
      <c r="C50" s="17">
        <v>131595</v>
      </c>
    </row>
    <row r="51" spans="2:12" x14ac:dyDescent="0.25">
      <c r="B51" s="20">
        <v>44866</v>
      </c>
      <c r="C51" s="17">
        <v>143439</v>
      </c>
    </row>
    <row r="52" spans="2:12" x14ac:dyDescent="0.25">
      <c r="B52" s="20">
        <v>44896</v>
      </c>
      <c r="C52" s="17">
        <v>113968</v>
      </c>
      <c r="K52" s="17">
        <f>SUM(C44:C52)</f>
        <v>1134410</v>
      </c>
      <c r="L52" s="17">
        <f>K52-H8</f>
        <v>664902</v>
      </c>
    </row>
    <row r="53" spans="2:12" x14ac:dyDescent="0.25">
      <c r="B53" s="20">
        <v>44927</v>
      </c>
      <c r="D53" s="21">
        <v>188530</v>
      </c>
      <c r="E53" s="21"/>
    </row>
    <row r="54" spans="2:12" x14ac:dyDescent="0.25">
      <c r="B54" s="20">
        <v>44958</v>
      </c>
      <c r="D54" s="21">
        <v>188530</v>
      </c>
      <c r="E54" s="21"/>
    </row>
    <row r="55" spans="2:12" x14ac:dyDescent="0.25">
      <c r="B55" s="20">
        <v>44986</v>
      </c>
      <c r="D55" s="21">
        <v>188530</v>
      </c>
      <c r="E55" s="21"/>
    </row>
    <row r="56" spans="2:12" x14ac:dyDescent="0.25">
      <c r="B56" s="20">
        <v>45017</v>
      </c>
      <c r="D56" s="21"/>
      <c r="E56" s="21">
        <v>166666.66666666666</v>
      </c>
    </row>
    <row r="57" spans="2:12" x14ac:dyDescent="0.25">
      <c r="B57" s="20">
        <v>45047</v>
      </c>
      <c r="D57" s="21"/>
      <c r="E57" s="21">
        <v>166666.66666666666</v>
      </c>
    </row>
    <row r="58" spans="2:12" x14ac:dyDescent="0.25">
      <c r="B58" s="20">
        <v>45078</v>
      </c>
      <c r="D58" s="21"/>
      <c r="E58" s="21">
        <v>166666.66666666666</v>
      </c>
    </row>
    <row r="59" spans="2:12" x14ac:dyDescent="0.25">
      <c r="B59" s="20">
        <v>45108</v>
      </c>
      <c r="D59" s="21"/>
      <c r="E59" s="21">
        <v>166666.66666666666</v>
      </c>
    </row>
    <row r="60" spans="2:12" x14ac:dyDescent="0.25">
      <c r="B60" s="20">
        <v>45139</v>
      </c>
      <c r="D60" s="21"/>
      <c r="E60" s="21">
        <v>166666.66666666666</v>
      </c>
    </row>
    <row r="61" spans="2:12" x14ac:dyDescent="0.25">
      <c r="B61" s="20">
        <v>45170</v>
      </c>
      <c r="D61" s="21"/>
      <c r="E61" s="21">
        <v>166666.66666666666</v>
      </c>
    </row>
    <row r="62" spans="2:12" x14ac:dyDescent="0.25">
      <c r="B62" s="20">
        <v>45200</v>
      </c>
      <c r="D62" s="21"/>
      <c r="E62" s="21">
        <v>166666.66666666666</v>
      </c>
    </row>
    <row r="63" spans="2:12" x14ac:dyDescent="0.25">
      <c r="B63" s="20">
        <v>45231</v>
      </c>
      <c r="D63" s="21"/>
      <c r="E63" s="21">
        <v>166666.66666666666</v>
      </c>
    </row>
    <row r="64" spans="2:12" x14ac:dyDescent="0.25">
      <c r="B64" s="20">
        <v>45261</v>
      </c>
      <c r="D64" s="21"/>
      <c r="E64" s="21">
        <v>166666.66666666666</v>
      </c>
    </row>
    <row r="65" spans="2:5" x14ac:dyDescent="0.25">
      <c r="B65" s="20">
        <v>45292</v>
      </c>
      <c r="D65" s="21"/>
      <c r="E65" s="21">
        <v>166666.66666666666</v>
      </c>
    </row>
    <row r="66" spans="2:5" x14ac:dyDescent="0.25">
      <c r="B66" s="20">
        <v>45323</v>
      </c>
      <c r="D66" s="21"/>
      <c r="E66" s="21">
        <v>166666.66666666666</v>
      </c>
    </row>
    <row r="67" spans="2:5" x14ac:dyDescent="0.25">
      <c r="B67" s="20">
        <v>45352</v>
      </c>
      <c r="D67" s="21"/>
      <c r="E67" s="21">
        <v>166666.66666666666</v>
      </c>
    </row>
    <row r="68" spans="2:5" x14ac:dyDescent="0.25">
      <c r="B68" s="20">
        <v>45383</v>
      </c>
      <c r="D68" s="21"/>
      <c r="E68" s="21">
        <v>166666.66666666666</v>
      </c>
    </row>
    <row r="69" spans="2:5" x14ac:dyDescent="0.25">
      <c r="B69" s="20">
        <v>45413</v>
      </c>
      <c r="D69" s="21"/>
      <c r="E69" s="21">
        <v>166666.66666666666</v>
      </c>
    </row>
    <row r="70" spans="2:5" x14ac:dyDescent="0.25">
      <c r="B70" s="20">
        <v>45444</v>
      </c>
      <c r="D70" s="21"/>
      <c r="E70" s="21">
        <v>166666.66666666666</v>
      </c>
    </row>
    <row r="71" spans="2:5" x14ac:dyDescent="0.25">
      <c r="B71" s="20">
        <v>45474</v>
      </c>
      <c r="D71" s="21"/>
      <c r="E71" s="21">
        <v>166666.66666666666</v>
      </c>
    </row>
    <row r="72" spans="2:5" x14ac:dyDescent="0.25">
      <c r="B72" s="20">
        <v>45505</v>
      </c>
      <c r="D72" s="21"/>
      <c r="E72" s="21">
        <v>166666.66666666666</v>
      </c>
    </row>
    <row r="73" spans="2:5" x14ac:dyDescent="0.25">
      <c r="B73" s="20">
        <v>45536</v>
      </c>
      <c r="D73" s="21"/>
      <c r="E73" s="21">
        <v>166666.66666666666</v>
      </c>
    </row>
    <row r="74" spans="2:5" x14ac:dyDescent="0.25">
      <c r="B74" s="20">
        <v>45566</v>
      </c>
      <c r="D74" s="21"/>
      <c r="E74" s="21">
        <v>166666.66666666666</v>
      </c>
    </row>
    <row r="75" spans="2:5" x14ac:dyDescent="0.25">
      <c r="B75" s="20">
        <v>45597</v>
      </c>
      <c r="D75" s="21"/>
      <c r="E75" s="21">
        <v>166666.66666666666</v>
      </c>
    </row>
    <row r="76" spans="2:5" x14ac:dyDescent="0.25">
      <c r="B76" s="20">
        <v>45627</v>
      </c>
      <c r="D76" s="21"/>
      <c r="E76" s="21">
        <v>166666.66666666666</v>
      </c>
    </row>
    <row r="77" spans="2:5" x14ac:dyDescent="0.25">
      <c r="B77" s="20">
        <v>45658</v>
      </c>
      <c r="D77" s="21"/>
      <c r="E77" s="21">
        <v>166666.66666666666</v>
      </c>
    </row>
    <row r="78" spans="2:5" x14ac:dyDescent="0.25">
      <c r="B78" s="20">
        <v>45689</v>
      </c>
      <c r="D78" s="21"/>
      <c r="E78" s="21">
        <v>166666.66666666666</v>
      </c>
    </row>
    <row r="79" spans="2:5" x14ac:dyDescent="0.25">
      <c r="B79" s="20">
        <v>45717</v>
      </c>
      <c r="D79" s="21"/>
      <c r="E79" s="21">
        <v>166666.66666666666</v>
      </c>
    </row>
    <row r="83" spans="3:3" x14ac:dyDescent="0.25">
      <c r="C83" s="22">
        <f>C52/C5-1</f>
        <v>1.6674156251462811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D065C-F6D5-42A5-A45D-DDF12E808952}">
  <dimension ref="A1:N218"/>
  <sheetViews>
    <sheetView workbookViewId="0">
      <selection activeCell="B4" sqref="B4:O218"/>
    </sheetView>
  </sheetViews>
  <sheetFormatPr defaultRowHeight="15" x14ac:dyDescent="0.25"/>
  <cols>
    <col min="1" max="1" width="18.42578125" customWidth="1"/>
    <col min="7" max="7" width="12.140625" customWidth="1"/>
  </cols>
  <sheetData>
    <row r="1" spans="1:14" x14ac:dyDescent="0.25">
      <c r="A1" s="1" t="s">
        <v>0</v>
      </c>
      <c r="B1" t="s">
        <v>279</v>
      </c>
    </row>
    <row r="2" spans="1:14" x14ac:dyDescent="0.25">
      <c r="A2" s="1" t="s">
        <v>2</v>
      </c>
      <c r="B2" t="s">
        <v>258</v>
      </c>
    </row>
    <row r="3" spans="1:14" x14ac:dyDescent="0.25">
      <c r="A3" s="1"/>
    </row>
    <row r="4" spans="1:14" ht="15" customHeight="1" x14ac:dyDescent="0.25">
      <c r="A4" s="5" t="s">
        <v>1</v>
      </c>
      <c r="B4" t="s">
        <v>180</v>
      </c>
      <c r="C4" t="s">
        <v>259</v>
      </c>
      <c r="D4" t="s">
        <v>260</v>
      </c>
      <c r="E4" t="s">
        <v>261</v>
      </c>
      <c r="F4" t="s">
        <v>262</v>
      </c>
      <c r="G4" s="17" t="s">
        <v>263</v>
      </c>
      <c r="H4" s="17" t="s">
        <v>264</v>
      </c>
      <c r="I4" s="17" t="s">
        <v>265</v>
      </c>
      <c r="J4" s="17" t="s">
        <v>266</v>
      </c>
      <c r="K4" t="s">
        <v>160</v>
      </c>
      <c r="L4" t="s">
        <v>267</v>
      </c>
      <c r="M4" t="s">
        <v>268</v>
      </c>
      <c r="N4" t="s">
        <v>268</v>
      </c>
    </row>
    <row r="5" spans="1:14" ht="15" customHeight="1" x14ac:dyDescent="0.25">
      <c r="A5" s="3"/>
      <c r="B5" s="31">
        <v>39295</v>
      </c>
      <c r="C5" s="21">
        <v>1064838.5826086956</v>
      </c>
      <c r="D5" s="21"/>
      <c r="E5" s="21"/>
      <c r="F5" s="21"/>
      <c r="G5" s="17"/>
      <c r="H5" s="17"/>
      <c r="I5" s="17"/>
      <c r="J5" s="17"/>
      <c r="K5" s="21"/>
      <c r="L5" s="21"/>
    </row>
    <row r="6" spans="1:14" ht="15" customHeight="1" x14ac:dyDescent="0.25">
      <c r="A6" s="3"/>
      <c r="B6" s="31">
        <v>39326</v>
      </c>
      <c r="C6" s="21">
        <v>1064691.3478260869</v>
      </c>
      <c r="D6" s="21"/>
      <c r="E6" s="21"/>
      <c r="F6" s="21"/>
      <c r="G6" s="17">
        <v>1095944.3101449276</v>
      </c>
      <c r="H6" s="17"/>
      <c r="I6" s="17"/>
      <c r="J6" s="17"/>
      <c r="K6" s="21"/>
      <c r="L6" s="21"/>
    </row>
    <row r="7" spans="1:14" ht="15" customHeight="1" x14ac:dyDescent="0.25">
      <c r="A7" s="3"/>
      <c r="B7" s="31">
        <v>39356</v>
      </c>
      <c r="C7" s="21">
        <v>1158303</v>
      </c>
      <c r="D7" s="21"/>
      <c r="E7" s="21"/>
      <c r="F7" s="21"/>
      <c r="G7" s="17">
        <v>1129552.115942029</v>
      </c>
      <c r="H7" s="17"/>
      <c r="I7" s="17"/>
      <c r="J7" s="17"/>
      <c r="K7" s="21"/>
      <c r="L7" s="21"/>
    </row>
    <row r="8" spans="1:14" ht="15" customHeight="1" x14ac:dyDescent="0.25">
      <c r="A8" s="3"/>
      <c r="B8" s="31">
        <v>39387</v>
      </c>
      <c r="C8" s="21">
        <v>1165662</v>
      </c>
      <c r="D8" s="21"/>
      <c r="E8" s="21"/>
      <c r="F8" s="21"/>
      <c r="G8" s="17">
        <v>1083949</v>
      </c>
      <c r="H8" s="17"/>
      <c r="I8" s="17"/>
      <c r="J8" s="17"/>
      <c r="K8" s="21"/>
      <c r="L8" s="21"/>
    </row>
    <row r="9" spans="1:14" ht="15" customHeight="1" x14ac:dyDescent="0.25">
      <c r="A9" s="3"/>
      <c r="B9" s="31">
        <v>39417</v>
      </c>
      <c r="C9" s="21">
        <v>927882</v>
      </c>
      <c r="D9" s="21"/>
      <c r="E9" s="21"/>
      <c r="F9" s="21"/>
      <c r="G9" s="17">
        <v>1078120.6666666667</v>
      </c>
      <c r="H9" s="17"/>
      <c r="I9" s="17"/>
      <c r="J9" s="17"/>
      <c r="K9" s="21"/>
      <c r="L9" s="21"/>
    </row>
    <row r="10" spans="1:14" ht="15" customHeight="1" x14ac:dyDescent="0.25">
      <c r="A10" s="3"/>
      <c r="B10" s="31">
        <v>39448</v>
      </c>
      <c r="C10" s="21">
        <v>1140818</v>
      </c>
      <c r="D10" s="21"/>
      <c r="E10" s="21"/>
      <c r="F10" s="21"/>
      <c r="G10" s="17">
        <v>1044902.3333333334</v>
      </c>
      <c r="H10" s="17"/>
      <c r="I10" s="17"/>
      <c r="J10" s="17"/>
      <c r="K10" s="21"/>
      <c r="L10" s="21"/>
    </row>
    <row r="11" spans="1:14" ht="15" customHeight="1" x14ac:dyDescent="0.25">
      <c r="A11" s="3"/>
      <c r="B11" s="31">
        <v>39479</v>
      </c>
      <c r="C11" s="21">
        <v>1066007</v>
      </c>
      <c r="D11" s="21"/>
      <c r="E11" s="21"/>
      <c r="F11" s="21"/>
      <c r="G11" s="17">
        <v>1051890.6666666667</v>
      </c>
      <c r="H11" s="17"/>
      <c r="I11" s="17"/>
      <c r="J11" s="17"/>
      <c r="K11" s="21"/>
      <c r="L11" s="21"/>
    </row>
    <row r="12" spans="1:14" ht="15" customHeight="1" x14ac:dyDescent="0.25">
      <c r="A12" s="3"/>
      <c r="B12" s="31">
        <v>39508</v>
      </c>
      <c r="C12" s="21">
        <v>948847</v>
      </c>
      <c r="D12" s="21"/>
      <c r="E12" s="21"/>
      <c r="F12" s="21"/>
      <c r="G12" s="17">
        <v>1031685.6666666666</v>
      </c>
      <c r="H12" s="17"/>
      <c r="I12" s="17"/>
      <c r="J12" s="17"/>
      <c r="K12" s="21"/>
      <c r="L12" s="21"/>
    </row>
    <row r="13" spans="1:14" ht="15" customHeight="1" x14ac:dyDescent="0.25">
      <c r="A13" s="3"/>
      <c r="B13" s="31">
        <v>39539</v>
      </c>
      <c r="C13" s="21">
        <v>1080203</v>
      </c>
      <c r="D13" s="21"/>
      <c r="E13" s="21"/>
      <c r="F13" s="21"/>
      <c r="G13" s="17">
        <v>1000678.6666666666</v>
      </c>
      <c r="H13" s="17"/>
      <c r="I13" s="17"/>
      <c r="J13" s="17"/>
      <c r="K13" s="21"/>
      <c r="L13" s="21"/>
    </row>
    <row r="14" spans="1:14" ht="15" customHeight="1" x14ac:dyDescent="0.25">
      <c r="A14" s="3"/>
      <c r="B14" s="31">
        <v>39569</v>
      </c>
      <c r="C14" s="21">
        <v>972986</v>
      </c>
      <c r="D14" s="21"/>
      <c r="E14" s="21"/>
      <c r="F14" s="21"/>
      <c r="G14" s="17">
        <v>1029736.3333333334</v>
      </c>
      <c r="H14" s="17"/>
      <c r="I14" s="17"/>
      <c r="J14" s="17"/>
      <c r="K14" s="21"/>
      <c r="L14" s="21"/>
    </row>
    <row r="15" spans="1:14" ht="15" customHeight="1" x14ac:dyDescent="0.25">
      <c r="A15" s="3"/>
      <c r="B15" s="31">
        <v>39600</v>
      </c>
      <c r="C15" s="21">
        <v>1036020</v>
      </c>
      <c r="D15" s="21"/>
      <c r="E15" s="21"/>
      <c r="F15" s="21"/>
      <c r="G15" s="17">
        <v>1032605</v>
      </c>
      <c r="H15" s="17"/>
      <c r="I15" s="17"/>
      <c r="J15" s="17"/>
      <c r="K15" s="21"/>
      <c r="L15" s="21"/>
    </row>
    <row r="16" spans="1:14" ht="15" customHeight="1" x14ac:dyDescent="0.25">
      <c r="A16" s="3"/>
      <c r="B16" s="31">
        <v>39630</v>
      </c>
      <c r="C16" s="21">
        <v>1088809</v>
      </c>
      <c r="D16" s="21"/>
      <c r="E16" s="21"/>
      <c r="F16" s="21"/>
      <c r="G16" s="17">
        <v>1013663</v>
      </c>
      <c r="H16" s="17"/>
      <c r="I16" s="17"/>
      <c r="J16" s="17"/>
      <c r="K16" s="21"/>
      <c r="L16" s="21"/>
    </row>
    <row r="17" spans="1:12" ht="15" customHeight="1" x14ac:dyDescent="0.25">
      <c r="A17" s="3"/>
      <c r="B17" s="31">
        <v>39661</v>
      </c>
      <c r="C17" s="21">
        <v>916160</v>
      </c>
      <c r="D17" s="21"/>
      <c r="E17" s="21"/>
      <c r="F17" s="21"/>
      <c r="G17" s="17">
        <v>1026286</v>
      </c>
      <c r="H17" s="17"/>
      <c r="I17" s="17"/>
      <c r="J17" s="17"/>
      <c r="K17" s="21"/>
      <c r="L17" s="21"/>
    </row>
    <row r="18" spans="1:12" ht="15" customHeight="1" x14ac:dyDescent="0.25">
      <c r="A18" s="3"/>
      <c r="B18" s="31">
        <v>39692</v>
      </c>
      <c r="C18" s="21">
        <v>1073889</v>
      </c>
      <c r="D18" s="21"/>
      <c r="E18" s="21"/>
      <c r="F18" s="21"/>
      <c r="G18" s="17">
        <v>1040596.3333333334</v>
      </c>
      <c r="H18" s="17"/>
      <c r="I18" s="17"/>
      <c r="J18" s="17"/>
      <c r="K18" s="21"/>
      <c r="L18" s="21"/>
    </row>
    <row r="19" spans="1:12" ht="15" customHeight="1" x14ac:dyDescent="0.25">
      <c r="A19" s="3"/>
      <c r="B19" s="31">
        <v>39722</v>
      </c>
      <c r="C19" s="21">
        <v>1131740</v>
      </c>
      <c r="D19" s="21"/>
      <c r="E19" s="21"/>
      <c r="F19" s="21"/>
      <c r="G19" s="17">
        <v>1082145.3333333333</v>
      </c>
      <c r="H19" s="17"/>
      <c r="I19" s="17"/>
      <c r="J19" s="17"/>
      <c r="K19" s="21"/>
      <c r="L19" s="21"/>
    </row>
    <row r="20" spans="1:12" ht="15" customHeight="1" x14ac:dyDescent="0.25">
      <c r="A20" s="3"/>
      <c r="B20" s="31">
        <v>39753</v>
      </c>
      <c r="C20" s="21">
        <v>1040807</v>
      </c>
      <c r="D20" s="21"/>
      <c r="E20" s="21"/>
      <c r="F20" s="21"/>
      <c r="G20" s="17">
        <v>1049677.6666666667</v>
      </c>
      <c r="H20" s="17"/>
      <c r="I20" s="17"/>
      <c r="J20" s="17"/>
      <c r="K20" s="21"/>
      <c r="L20" s="21"/>
    </row>
    <row r="21" spans="1:12" ht="15" customHeight="1" x14ac:dyDescent="0.25">
      <c r="A21" s="3"/>
      <c r="B21" s="31">
        <v>39783</v>
      </c>
      <c r="C21" s="21">
        <v>976486</v>
      </c>
      <c r="D21" s="21"/>
      <c r="E21" s="21"/>
      <c r="F21" s="21"/>
      <c r="G21" s="17">
        <v>1030328</v>
      </c>
      <c r="H21" s="17"/>
      <c r="I21" s="17"/>
      <c r="J21" s="17"/>
      <c r="K21" s="21"/>
      <c r="L21" s="21"/>
    </row>
    <row r="22" spans="1:12" ht="15" customHeight="1" x14ac:dyDescent="0.25">
      <c r="A22" s="3"/>
      <c r="B22" s="31">
        <v>39814</v>
      </c>
      <c r="C22" s="21">
        <v>1073691</v>
      </c>
      <c r="D22" s="21"/>
      <c r="E22" s="21"/>
      <c r="F22" s="21"/>
      <c r="G22" s="17">
        <v>1013405.3968253968</v>
      </c>
      <c r="H22" s="17"/>
      <c r="I22" s="17"/>
      <c r="J22" s="17"/>
      <c r="K22" s="21"/>
      <c r="L22" s="21"/>
    </row>
    <row r="23" spans="1:12" ht="15" customHeight="1" x14ac:dyDescent="0.25">
      <c r="A23" s="3"/>
      <c r="B23" s="31">
        <v>39845</v>
      </c>
      <c r="C23" s="21">
        <v>990039.19047619053</v>
      </c>
      <c r="D23" s="21"/>
      <c r="E23" s="21"/>
      <c r="F23" s="21"/>
      <c r="G23" s="17">
        <v>1075927.3333333333</v>
      </c>
      <c r="H23" s="17"/>
      <c r="I23" s="17"/>
      <c r="J23" s="17"/>
      <c r="K23" s="21"/>
      <c r="L23" s="21"/>
    </row>
    <row r="24" spans="1:12" x14ac:dyDescent="0.25">
      <c r="B24" s="31">
        <v>39873</v>
      </c>
      <c r="C24" s="21">
        <v>1164051.8095238095</v>
      </c>
      <c r="D24" s="21"/>
      <c r="E24" s="21"/>
      <c r="F24" s="21"/>
      <c r="G24" s="17">
        <v>1078576.3968253967</v>
      </c>
      <c r="H24" s="17"/>
      <c r="I24" s="17"/>
      <c r="J24" s="17"/>
      <c r="K24" s="21"/>
      <c r="L24" s="21"/>
    </row>
    <row r="25" spans="1:12" x14ac:dyDescent="0.25">
      <c r="B25" s="31">
        <v>39904</v>
      </c>
      <c r="C25" s="21">
        <v>1081638.1904761905</v>
      </c>
      <c r="D25" s="21"/>
      <c r="E25" s="21"/>
      <c r="F25" s="21"/>
      <c r="G25" s="17">
        <v>1096470.7936507936</v>
      </c>
      <c r="H25" s="17"/>
      <c r="I25" s="17"/>
      <c r="J25" s="17"/>
      <c r="K25" s="21"/>
      <c r="L25" s="21"/>
    </row>
    <row r="26" spans="1:12" x14ac:dyDescent="0.25">
      <c r="B26" s="31">
        <v>39934</v>
      </c>
      <c r="C26" s="21">
        <v>1043722.3809523809</v>
      </c>
      <c r="D26" s="21"/>
      <c r="E26" s="21"/>
      <c r="F26" s="21"/>
      <c r="G26" s="17">
        <v>1115615.4603174601</v>
      </c>
      <c r="H26" s="17"/>
      <c r="I26" s="17"/>
      <c r="J26" s="17"/>
      <c r="K26" s="21"/>
      <c r="L26" s="21"/>
    </row>
    <row r="27" spans="1:12" x14ac:dyDescent="0.25">
      <c r="B27" s="31">
        <v>39965</v>
      </c>
      <c r="C27" s="21">
        <v>1221485.8095238095</v>
      </c>
      <c r="D27" s="21"/>
      <c r="E27" s="21"/>
      <c r="F27" s="21"/>
      <c r="G27" s="17">
        <v>1156606.3968253967</v>
      </c>
      <c r="H27" s="17"/>
      <c r="I27" s="17"/>
      <c r="J27" s="17"/>
      <c r="K27" s="21"/>
      <c r="L27" s="21"/>
    </row>
    <row r="28" spans="1:12" x14ac:dyDescent="0.25">
      <c r="B28" s="31">
        <v>39995</v>
      </c>
      <c r="C28" s="21">
        <v>1204611</v>
      </c>
      <c r="D28" s="21"/>
      <c r="E28" s="21"/>
      <c r="F28" s="21"/>
      <c r="G28" s="17">
        <v>1150092.2698412698</v>
      </c>
      <c r="H28" s="17"/>
      <c r="I28" s="17"/>
      <c r="J28" s="17"/>
      <c r="K28" s="21"/>
      <c r="L28" s="21"/>
    </row>
    <row r="29" spans="1:12" x14ac:dyDescent="0.25">
      <c r="B29" s="31">
        <v>40026</v>
      </c>
      <c r="C29" s="21">
        <v>1024180</v>
      </c>
      <c r="D29" s="21"/>
      <c r="E29" s="21"/>
      <c r="F29" s="21"/>
      <c r="G29" s="17">
        <v>1139156.6666666667</v>
      </c>
      <c r="H29" s="17"/>
      <c r="I29" s="17"/>
      <c r="J29" s="17"/>
      <c r="K29" s="21"/>
      <c r="L29" s="21"/>
    </row>
    <row r="30" spans="1:12" x14ac:dyDescent="0.25">
      <c r="B30" s="31">
        <v>40057</v>
      </c>
      <c r="C30" s="21">
        <v>1188679</v>
      </c>
      <c r="D30" s="21"/>
      <c r="E30" s="21"/>
      <c r="F30" s="21"/>
      <c r="G30" s="17">
        <v>1127325.6666666667</v>
      </c>
      <c r="H30" s="17"/>
      <c r="I30" s="17"/>
      <c r="J30" s="17"/>
      <c r="K30" s="21"/>
      <c r="L30" s="21"/>
    </row>
    <row r="31" spans="1:12" x14ac:dyDescent="0.25">
      <c r="B31" s="31">
        <v>40087</v>
      </c>
      <c r="C31" s="21">
        <v>1169118</v>
      </c>
      <c r="D31" s="21"/>
      <c r="E31" s="21"/>
      <c r="F31" s="21"/>
      <c r="G31" s="17">
        <v>1173159.6666666667</v>
      </c>
      <c r="H31" s="17"/>
      <c r="I31" s="17"/>
      <c r="J31" s="17"/>
      <c r="K31" s="21"/>
      <c r="L31" s="21"/>
    </row>
    <row r="32" spans="1:12" x14ac:dyDescent="0.25">
      <c r="B32" s="31">
        <v>40118</v>
      </c>
      <c r="C32" s="21">
        <v>1161682</v>
      </c>
      <c r="D32" s="21"/>
      <c r="E32" s="21"/>
      <c r="F32" s="21"/>
      <c r="G32" s="17">
        <v>1118443.6666666667</v>
      </c>
      <c r="H32" s="17"/>
      <c r="I32" s="17"/>
      <c r="J32" s="17"/>
      <c r="K32" s="21"/>
      <c r="L32" s="21"/>
    </row>
    <row r="33" spans="2:12" x14ac:dyDescent="0.25">
      <c r="B33" s="31">
        <v>40148</v>
      </c>
      <c r="C33" s="21">
        <v>1024531</v>
      </c>
      <c r="D33" s="21"/>
      <c r="E33" s="21"/>
      <c r="F33" s="21"/>
      <c r="G33" s="17">
        <v>1074222</v>
      </c>
      <c r="H33" s="17"/>
      <c r="I33" s="17"/>
      <c r="J33" s="17"/>
      <c r="K33" s="21"/>
      <c r="L33" s="21"/>
    </row>
    <row r="34" spans="2:12" x14ac:dyDescent="0.25">
      <c r="B34" s="31">
        <v>40179</v>
      </c>
      <c r="C34" s="21">
        <v>1036453</v>
      </c>
      <c r="D34" s="21"/>
      <c r="E34" s="21"/>
      <c r="F34" s="21"/>
      <c r="G34" s="17">
        <v>1048445</v>
      </c>
      <c r="H34" s="17"/>
      <c r="I34" s="17"/>
      <c r="J34" s="17"/>
      <c r="K34" s="21"/>
      <c r="L34" s="21"/>
    </row>
    <row r="35" spans="2:12" x14ac:dyDescent="0.25">
      <c r="B35" s="31">
        <v>40210</v>
      </c>
      <c r="C35" s="21">
        <v>1084351</v>
      </c>
      <c r="D35" s="21"/>
      <c r="E35" s="21"/>
      <c r="F35" s="21"/>
      <c r="G35" s="17">
        <v>1126658.6666666667</v>
      </c>
      <c r="H35" s="17"/>
      <c r="I35" s="17"/>
      <c r="J35" s="17"/>
      <c r="K35" s="21"/>
      <c r="L35" s="21"/>
    </row>
    <row r="36" spans="2:12" x14ac:dyDescent="0.25">
      <c r="B36" s="31">
        <v>40238</v>
      </c>
      <c r="C36" s="21">
        <v>1259172</v>
      </c>
      <c r="D36" s="21"/>
      <c r="E36" s="21"/>
      <c r="F36" s="21"/>
      <c r="G36" s="17">
        <v>1139552.9275362319</v>
      </c>
      <c r="H36" s="17"/>
      <c r="I36" s="17"/>
      <c r="J36" s="17"/>
      <c r="K36" s="21"/>
      <c r="L36" s="21"/>
    </row>
    <row r="37" spans="2:12" x14ac:dyDescent="0.25">
      <c r="B37" s="31">
        <v>40269</v>
      </c>
      <c r="C37" s="21">
        <v>1075135.7826086958</v>
      </c>
      <c r="D37" s="21"/>
      <c r="E37" s="21"/>
      <c r="F37" s="21"/>
      <c r="G37" s="17">
        <v>1141918.5942028987</v>
      </c>
      <c r="H37" s="17"/>
      <c r="I37" s="17"/>
      <c r="J37" s="17"/>
      <c r="K37" s="21"/>
      <c r="L37" s="21"/>
    </row>
    <row r="38" spans="2:12" x14ac:dyDescent="0.25">
      <c r="B38" s="31">
        <v>40299</v>
      </c>
      <c r="C38" s="21">
        <v>1091448</v>
      </c>
      <c r="D38" s="21"/>
      <c r="E38" s="21"/>
      <c r="F38" s="21"/>
      <c r="G38" s="17">
        <v>1127246.2608695652</v>
      </c>
      <c r="H38" s="17"/>
      <c r="I38" s="17"/>
      <c r="J38" s="17"/>
      <c r="K38" s="21"/>
      <c r="L38" s="21"/>
    </row>
    <row r="39" spans="2:12" x14ac:dyDescent="0.25">
      <c r="B39" s="31">
        <v>40330</v>
      </c>
      <c r="C39" s="21">
        <v>1215155</v>
      </c>
      <c r="D39" s="21"/>
      <c r="E39" s="21"/>
      <c r="F39" s="21"/>
      <c r="G39" s="17">
        <v>1164013.3333333333</v>
      </c>
      <c r="H39" s="17"/>
      <c r="I39" s="17"/>
      <c r="J39" s="17"/>
      <c r="K39" s="21"/>
      <c r="L39" s="21"/>
    </row>
    <row r="40" spans="2:12" x14ac:dyDescent="0.25">
      <c r="B40" s="31">
        <v>40360</v>
      </c>
      <c r="C40" s="21">
        <v>1185437</v>
      </c>
      <c r="D40" s="21"/>
      <c r="E40" s="21"/>
      <c r="F40" s="21"/>
      <c r="G40" s="17">
        <v>1166091.3333333333</v>
      </c>
      <c r="H40" s="17"/>
      <c r="I40" s="17"/>
      <c r="J40" s="17"/>
      <c r="K40" s="21"/>
      <c r="L40" s="21"/>
    </row>
    <row r="41" spans="2:12" x14ac:dyDescent="0.25">
      <c r="B41" s="31">
        <v>40391</v>
      </c>
      <c r="C41" s="21">
        <v>1097682</v>
      </c>
      <c r="D41" s="21"/>
      <c r="E41" s="21"/>
      <c r="F41" s="21"/>
      <c r="G41" s="17">
        <v>1158559.3333333333</v>
      </c>
      <c r="H41" s="17"/>
      <c r="I41" s="17"/>
      <c r="J41" s="17"/>
      <c r="K41" s="21"/>
      <c r="L41" s="21"/>
    </row>
    <row r="42" spans="2:12" x14ac:dyDescent="0.25">
      <c r="B42" s="31">
        <v>40422</v>
      </c>
      <c r="C42" s="21">
        <v>1192559</v>
      </c>
      <c r="D42" s="21"/>
      <c r="E42" s="21"/>
      <c r="F42" s="21"/>
      <c r="G42" s="17">
        <v>1139756.8636363635</v>
      </c>
      <c r="H42" s="17"/>
      <c r="I42" s="17"/>
      <c r="J42" s="17"/>
      <c r="K42" s="21"/>
      <c r="L42" s="21"/>
    </row>
    <row r="43" spans="2:12" x14ac:dyDescent="0.25">
      <c r="B43" s="31">
        <v>40452</v>
      </c>
      <c r="C43" s="21">
        <v>1129029.5909090908</v>
      </c>
      <c r="D43" s="21"/>
      <c r="E43" s="21"/>
      <c r="F43" s="21"/>
      <c r="G43" s="17">
        <v>1176526.196969697</v>
      </c>
      <c r="H43" s="17"/>
      <c r="I43" s="17"/>
      <c r="J43" s="17"/>
      <c r="K43" s="21"/>
      <c r="L43" s="21"/>
    </row>
    <row r="44" spans="2:12" x14ac:dyDescent="0.25">
      <c r="B44" s="31">
        <v>40483</v>
      </c>
      <c r="C44" s="21">
        <v>1207990</v>
      </c>
      <c r="D44" s="21"/>
      <c r="E44" s="21"/>
      <c r="F44" s="21"/>
      <c r="G44" s="17">
        <v>1093712.7272727273</v>
      </c>
      <c r="H44" s="17"/>
      <c r="I44" s="17"/>
      <c r="J44" s="17"/>
      <c r="K44" s="21"/>
      <c r="L44" s="21"/>
    </row>
    <row r="45" spans="2:12" x14ac:dyDescent="0.25">
      <c r="B45" s="31">
        <v>40513</v>
      </c>
      <c r="C45" s="21">
        <v>944118.59090909082</v>
      </c>
      <c r="D45" s="21"/>
      <c r="E45" s="21"/>
      <c r="F45" s="21"/>
      <c r="G45" s="17">
        <v>1075274.5303030303</v>
      </c>
      <c r="H45" s="17"/>
      <c r="I45" s="17"/>
      <c r="J45" s="17"/>
      <c r="K45" s="21"/>
      <c r="L45" s="21"/>
    </row>
    <row r="46" spans="2:12" x14ac:dyDescent="0.25">
      <c r="B46" s="31">
        <v>40544</v>
      </c>
      <c r="C46" s="21">
        <v>1073715</v>
      </c>
      <c r="D46" s="21"/>
      <c r="E46" s="21"/>
      <c r="F46" s="21"/>
      <c r="G46" s="17">
        <v>1022376.5303030303</v>
      </c>
      <c r="H46" s="17"/>
      <c r="I46" s="17"/>
      <c r="J46" s="17"/>
      <c r="K46" s="21"/>
      <c r="L46" s="21"/>
    </row>
    <row r="47" spans="2:12" x14ac:dyDescent="0.25">
      <c r="B47" s="31">
        <v>40575</v>
      </c>
      <c r="C47" s="21">
        <v>1049296</v>
      </c>
      <c r="D47" s="21"/>
      <c r="E47" s="21"/>
      <c r="F47" s="21"/>
      <c r="G47" s="17">
        <v>1114000.6666666667</v>
      </c>
      <c r="H47" s="17"/>
      <c r="I47" s="17"/>
      <c r="J47" s="17"/>
      <c r="K47" s="21"/>
      <c r="L47" s="21"/>
    </row>
    <row r="48" spans="2:12" x14ac:dyDescent="0.25">
      <c r="B48" s="31">
        <v>40603</v>
      </c>
      <c r="C48" s="21">
        <v>1218991</v>
      </c>
      <c r="D48" s="21"/>
      <c r="E48" s="21"/>
      <c r="F48" s="21"/>
      <c r="G48" s="17">
        <v>1074128</v>
      </c>
      <c r="H48" s="17"/>
      <c r="I48" s="17"/>
      <c r="J48" s="17"/>
      <c r="K48" s="21"/>
      <c r="L48" s="21"/>
    </row>
    <row r="49" spans="2:12" x14ac:dyDescent="0.25">
      <c r="B49" s="31">
        <v>40634</v>
      </c>
      <c r="C49" s="21">
        <v>954097</v>
      </c>
      <c r="D49" s="21"/>
      <c r="E49" s="21"/>
      <c r="F49" s="21"/>
      <c r="G49" s="17">
        <v>1095100.3333333333</v>
      </c>
      <c r="H49" s="17"/>
      <c r="I49" s="17"/>
      <c r="J49" s="17"/>
      <c r="K49" s="21"/>
      <c r="L49" s="21"/>
    </row>
    <row r="50" spans="2:12" x14ac:dyDescent="0.25">
      <c r="B50" s="31">
        <v>40664</v>
      </c>
      <c r="C50" s="21">
        <v>1112213</v>
      </c>
      <c r="D50" s="21"/>
      <c r="E50" s="21"/>
      <c r="F50" s="21"/>
      <c r="G50" s="17">
        <v>1085706</v>
      </c>
      <c r="H50" s="17"/>
      <c r="I50" s="17"/>
      <c r="J50" s="17"/>
      <c r="K50" s="21"/>
      <c r="L50" s="21"/>
    </row>
    <row r="51" spans="2:12" x14ac:dyDescent="0.25">
      <c r="B51" s="31">
        <v>40695</v>
      </c>
      <c r="C51" s="21">
        <v>1190808</v>
      </c>
      <c r="D51" s="21"/>
      <c r="E51" s="21"/>
      <c r="F51" s="21"/>
      <c r="G51" s="17">
        <v>1130701</v>
      </c>
      <c r="H51" s="17"/>
      <c r="I51" s="17"/>
      <c r="J51" s="17"/>
      <c r="K51" s="21"/>
      <c r="L51" s="21"/>
    </row>
    <row r="52" spans="2:12" x14ac:dyDescent="0.25">
      <c r="B52" s="31">
        <v>40725</v>
      </c>
      <c r="C52" s="21">
        <v>1089082</v>
      </c>
      <c r="D52" s="21"/>
      <c r="E52" s="21"/>
      <c r="F52" s="21"/>
      <c r="G52" s="17">
        <v>1129409.3333333333</v>
      </c>
      <c r="H52" s="17"/>
      <c r="I52" s="17"/>
      <c r="J52" s="17"/>
      <c r="K52" s="21"/>
      <c r="L52" s="21"/>
    </row>
    <row r="53" spans="2:12" x14ac:dyDescent="0.25">
      <c r="B53" s="31">
        <v>40756</v>
      </c>
      <c r="C53" s="21">
        <v>1108338</v>
      </c>
      <c r="D53" s="21"/>
      <c r="E53" s="21"/>
      <c r="F53" s="21"/>
      <c r="G53" s="17">
        <v>1116758.6666666667</v>
      </c>
      <c r="H53" s="17"/>
      <c r="I53" s="17"/>
      <c r="J53" s="17"/>
      <c r="K53" s="21"/>
      <c r="L53" s="21"/>
    </row>
    <row r="54" spans="2:12" x14ac:dyDescent="0.25">
      <c r="B54" s="31">
        <v>40787</v>
      </c>
      <c r="C54" s="21">
        <v>1152856</v>
      </c>
      <c r="D54" s="21"/>
      <c r="E54" s="21"/>
      <c r="F54" s="21"/>
      <c r="G54" s="17">
        <v>1128422.3333333333</v>
      </c>
      <c r="H54" s="17"/>
      <c r="I54" s="17"/>
      <c r="J54" s="17"/>
      <c r="K54" s="21"/>
      <c r="L54" s="21"/>
    </row>
    <row r="55" spans="2:12" x14ac:dyDescent="0.25">
      <c r="B55" s="31">
        <v>40817</v>
      </c>
      <c r="C55" s="21">
        <v>1124073</v>
      </c>
      <c r="D55" s="21"/>
      <c r="E55" s="21"/>
      <c r="F55" s="21"/>
      <c r="G55" s="17">
        <v>1159012.6666666667</v>
      </c>
      <c r="H55" s="17"/>
      <c r="I55" s="17"/>
      <c r="J55" s="17"/>
      <c r="K55" s="21"/>
      <c r="L55" s="21"/>
    </row>
    <row r="56" spans="2:12" x14ac:dyDescent="0.25">
      <c r="B56" s="31">
        <v>40848</v>
      </c>
      <c r="C56" s="21">
        <v>1200109</v>
      </c>
      <c r="D56" s="21"/>
      <c r="E56" s="21"/>
      <c r="F56" s="21"/>
      <c r="G56" s="17">
        <v>1103479.8787878787</v>
      </c>
      <c r="H56" s="17"/>
      <c r="I56" s="17"/>
      <c r="J56" s="17"/>
      <c r="K56" s="21"/>
      <c r="L56" s="21"/>
    </row>
    <row r="57" spans="2:12" x14ac:dyDescent="0.25">
      <c r="B57" s="31">
        <v>40878</v>
      </c>
      <c r="C57" s="21">
        <v>986257.63636363624</v>
      </c>
      <c r="D57" s="21"/>
      <c r="E57" s="21"/>
      <c r="F57" s="21"/>
      <c r="G57" s="17">
        <v>1105833.6515151514</v>
      </c>
      <c r="H57" s="17"/>
      <c r="I57" s="17"/>
      <c r="J57" s="17"/>
      <c r="K57" s="21"/>
      <c r="L57" s="21"/>
    </row>
    <row r="58" spans="2:12" x14ac:dyDescent="0.25">
      <c r="B58" s="31">
        <v>40909</v>
      </c>
      <c r="C58" s="21">
        <v>1131134.3181818181</v>
      </c>
      <c r="D58" s="21"/>
      <c r="E58" s="21"/>
      <c r="F58" s="21"/>
      <c r="G58" s="17">
        <v>1070116.7575757576</v>
      </c>
      <c r="H58" s="17"/>
      <c r="I58" s="17"/>
      <c r="J58" s="17"/>
      <c r="K58" s="21"/>
      <c r="L58" s="21"/>
    </row>
    <row r="59" spans="2:12" x14ac:dyDescent="0.25">
      <c r="B59" s="31">
        <v>40940</v>
      </c>
      <c r="C59" s="21">
        <v>1092958.3181818181</v>
      </c>
      <c r="D59" s="21"/>
      <c r="E59" s="21"/>
      <c r="F59" s="21"/>
      <c r="G59" s="17">
        <v>1128306.2121212122</v>
      </c>
      <c r="H59" s="17"/>
      <c r="I59" s="17"/>
      <c r="J59" s="17"/>
      <c r="K59" s="21"/>
      <c r="L59" s="21"/>
    </row>
    <row r="60" spans="2:12" x14ac:dyDescent="0.25">
      <c r="B60" s="31">
        <v>40969</v>
      </c>
      <c r="C60" s="21">
        <v>1160826</v>
      </c>
      <c r="D60" s="21"/>
      <c r="E60" s="21"/>
      <c r="F60" s="21"/>
      <c r="G60" s="17">
        <v>1087037.4242424243</v>
      </c>
      <c r="H60" s="17"/>
      <c r="I60" s="17"/>
      <c r="J60" s="17"/>
      <c r="K60" s="21"/>
      <c r="L60" s="21"/>
    </row>
    <row r="61" spans="2:12" x14ac:dyDescent="0.25">
      <c r="B61" s="31">
        <v>41000</v>
      </c>
      <c r="C61" s="21">
        <v>1007327.9545454545</v>
      </c>
      <c r="D61" s="21"/>
      <c r="E61" s="21"/>
      <c r="F61" s="21"/>
      <c r="G61" s="17">
        <v>1128153.3181818181</v>
      </c>
      <c r="H61" s="17"/>
      <c r="I61" s="17"/>
      <c r="J61" s="17"/>
      <c r="K61" s="21"/>
      <c r="L61" s="21"/>
    </row>
    <row r="62" spans="2:12" x14ac:dyDescent="0.25">
      <c r="B62" s="31">
        <v>41030</v>
      </c>
      <c r="C62" s="21">
        <v>1216306</v>
      </c>
      <c r="D62" s="21"/>
      <c r="E62" s="21"/>
      <c r="F62" s="21"/>
      <c r="G62" s="17">
        <v>1076675.9848484849</v>
      </c>
      <c r="H62" s="17"/>
      <c r="I62" s="17"/>
      <c r="J62" s="17"/>
      <c r="K62" s="21"/>
      <c r="L62" s="21"/>
    </row>
    <row r="63" spans="2:12" x14ac:dyDescent="0.25">
      <c r="B63" s="31">
        <v>41061</v>
      </c>
      <c r="C63" s="21">
        <v>1006394</v>
      </c>
      <c r="D63" s="21"/>
      <c r="E63" s="21"/>
      <c r="F63" s="21"/>
      <c r="G63" s="17">
        <v>1130494</v>
      </c>
      <c r="H63" s="17"/>
      <c r="I63" s="17"/>
      <c r="J63" s="17"/>
      <c r="K63" s="21"/>
      <c r="L63" s="21"/>
    </row>
    <row r="64" spans="2:12" x14ac:dyDescent="0.25">
      <c r="B64" s="31">
        <v>41091</v>
      </c>
      <c r="C64" s="21">
        <v>1168782</v>
      </c>
      <c r="D64" s="21"/>
      <c r="E64" s="21"/>
      <c r="F64" s="21"/>
      <c r="G64" s="17">
        <v>1093075.6666666667</v>
      </c>
      <c r="H64" s="17"/>
      <c r="I64" s="17"/>
      <c r="J64" s="17"/>
      <c r="K64" s="21"/>
      <c r="L64" s="21"/>
    </row>
    <row r="65" spans="2:12" x14ac:dyDescent="0.25">
      <c r="B65" s="31">
        <v>41122</v>
      </c>
      <c r="C65" s="21">
        <v>1104051</v>
      </c>
      <c r="D65" s="21"/>
      <c r="E65" s="21"/>
      <c r="F65" s="21"/>
      <c r="G65" s="17">
        <v>1118766</v>
      </c>
      <c r="H65" s="17"/>
      <c r="I65" s="17"/>
      <c r="J65" s="17"/>
      <c r="K65" s="21"/>
      <c r="L65" s="21"/>
    </row>
    <row r="66" spans="2:12" x14ac:dyDescent="0.25">
      <c r="B66" s="31">
        <v>41153</v>
      </c>
      <c r="C66" s="21">
        <v>1083465</v>
      </c>
      <c r="D66" s="21"/>
      <c r="E66" s="21"/>
      <c r="F66" s="21"/>
      <c r="G66" s="17">
        <v>1151577.6666666667</v>
      </c>
      <c r="H66" s="17"/>
      <c r="I66" s="17"/>
      <c r="J66" s="17"/>
      <c r="K66" s="21"/>
      <c r="L66" s="21"/>
    </row>
    <row r="67" spans="2:12" x14ac:dyDescent="0.25">
      <c r="B67" s="31">
        <v>41183</v>
      </c>
      <c r="C67" s="21">
        <v>1267217</v>
      </c>
      <c r="D67" s="21"/>
      <c r="E67" s="21"/>
      <c r="F67" s="21"/>
      <c r="G67" s="17">
        <v>1186870.3333333333</v>
      </c>
      <c r="H67" s="17"/>
      <c r="I67" s="17"/>
      <c r="J67" s="17"/>
      <c r="K67" s="21"/>
      <c r="L67" s="21"/>
    </row>
    <row r="68" spans="2:12" x14ac:dyDescent="0.25">
      <c r="B68" s="31">
        <v>41214</v>
      </c>
      <c r="C68" s="21">
        <v>1209929</v>
      </c>
      <c r="D68" s="21"/>
      <c r="E68" s="21"/>
      <c r="F68" s="21"/>
      <c r="G68" s="17">
        <v>1144086.3333333333</v>
      </c>
      <c r="H68" s="17"/>
      <c r="I68" s="17"/>
      <c r="J68" s="17"/>
      <c r="K68" s="21"/>
      <c r="L68" s="21"/>
    </row>
    <row r="69" spans="2:12" x14ac:dyDescent="0.25">
      <c r="B69" s="31">
        <v>41244</v>
      </c>
      <c r="C69" s="21">
        <v>955113</v>
      </c>
      <c r="D69" s="21"/>
      <c r="E69" s="21"/>
      <c r="F69" s="21"/>
      <c r="G69" s="17">
        <v>1122642.3333333333</v>
      </c>
      <c r="H69" s="17"/>
      <c r="I69" s="17"/>
      <c r="J69" s="17"/>
      <c r="K69" s="21"/>
      <c r="L69" s="21"/>
    </row>
    <row r="70" spans="2:12" x14ac:dyDescent="0.25">
      <c r="B70" s="31">
        <v>41275</v>
      </c>
      <c r="C70" s="21">
        <v>1202885</v>
      </c>
      <c r="D70" s="21"/>
      <c r="E70" s="21"/>
      <c r="F70" s="21"/>
      <c r="G70" s="17">
        <v>1083811.3333333333</v>
      </c>
      <c r="H70" s="17"/>
      <c r="I70" s="17"/>
      <c r="J70" s="17"/>
      <c r="K70" s="21"/>
      <c r="L70" s="21"/>
    </row>
    <row r="71" spans="2:12" x14ac:dyDescent="0.25">
      <c r="B71" s="31">
        <v>41306</v>
      </c>
      <c r="C71" s="21">
        <v>1093436</v>
      </c>
      <c r="D71" s="21"/>
      <c r="E71" s="21"/>
      <c r="F71" s="21"/>
      <c r="G71" s="17">
        <v>1128582.6666666667</v>
      </c>
      <c r="H71" s="17"/>
      <c r="I71" s="17"/>
      <c r="J71" s="17"/>
      <c r="K71" s="21"/>
      <c r="L71" s="21"/>
    </row>
    <row r="72" spans="2:12" x14ac:dyDescent="0.25">
      <c r="B72" s="31">
        <v>41334</v>
      </c>
      <c r="C72" s="21">
        <v>1089427</v>
      </c>
      <c r="D72" s="21"/>
      <c r="E72" s="21"/>
      <c r="F72" s="21"/>
      <c r="G72" s="17">
        <v>1105886</v>
      </c>
      <c r="H72" s="17"/>
      <c r="I72" s="17"/>
      <c r="J72" s="17"/>
      <c r="K72" s="21"/>
      <c r="L72" s="21"/>
    </row>
    <row r="73" spans="2:12" x14ac:dyDescent="0.25">
      <c r="B73" s="31">
        <v>41365</v>
      </c>
      <c r="C73" s="21">
        <v>1134795</v>
      </c>
      <c r="D73" s="21"/>
      <c r="E73" s="21"/>
      <c r="F73" s="21"/>
      <c r="G73" s="17">
        <v>1124142.3333333333</v>
      </c>
      <c r="H73" s="17"/>
      <c r="I73" s="17"/>
      <c r="J73" s="17"/>
      <c r="K73" s="21"/>
      <c r="L73" s="21"/>
    </row>
    <row r="74" spans="2:12" x14ac:dyDescent="0.25">
      <c r="B74" s="31">
        <v>41395</v>
      </c>
      <c r="C74" s="21">
        <v>1148205</v>
      </c>
      <c r="D74" s="21"/>
      <c r="E74" s="21"/>
      <c r="F74" s="21"/>
      <c r="G74" s="17">
        <v>1131561.3333333333</v>
      </c>
      <c r="H74" s="17"/>
      <c r="I74" s="17"/>
      <c r="J74" s="17"/>
      <c r="K74" s="21"/>
      <c r="L74" s="21"/>
    </row>
    <row r="75" spans="2:12" x14ac:dyDescent="0.25">
      <c r="B75" s="31">
        <v>41426</v>
      </c>
      <c r="C75" s="21">
        <v>1111684</v>
      </c>
      <c r="D75" s="21"/>
      <c r="E75" s="21"/>
      <c r="F75" s="21"/>
      <c r="G75" s="17">
        <v>1166991</v>
      </c>
      <c r="H75" s="17"/>
      <c r="I75" s="17"/>
      <c r="J75" s="17"/>
      <c r="K75" s="21"/>
      <c r="L75" s="21"/>
    </row>
    <row r="76" spans="2:12" x14ac:dyDescent="0.25">
      <c r="B76" s="31">
        <v>41456</v>
      </c>
      <c r="C76" s="21">
        <v>1241084</v>
      </c>
      <c r="D76" s="21"/>
      <c r="E76" s="21"/>
      <c r="F76" s="21"/>
      <c r="G76" s="17">
        <v>1139152.3333333333</v>
      </c>
      <c r="H76" s="17"/>
      <c r="I76" s="17"/>
      <c r="J76" s="17"/>
      <c r="K76" s="21"/>
      <c r="L76" s="21"/>
    </row>
    <row r="77" spans="2:12" x14ac:dyDescent="0.25">
      <c r="B77" s="31">
        <v>41487</v>
      </c>
      <c r="C77" s="21">
        <v>1064689</v>
      </c>
      <c r="D77" s="21"/>
      <c r="E77" s="21"/>
      <c r="F77" s="21"/>
      <c r="G77" s="17">
        <v>1155941</v>
      </c>
      <c r="H77" s="17"/>
      <c r="I77" s="17"/>
      <c r="J77" s="17"/>
      <c r="K77" s="21"/>
      <c r="L77" s="21"/>
    </row>
    <row r="78" spans="2:12" x14ac:dyDescent="0.25">
      <c r="B78" s="31">
        <v>41518</v>
      </c>
      <c r="C78" s="21">
        <v>1162050</v>
      </c>
      <c r="D78" s="21"/>
      <c r="E78" s="21"/>
      <c r="F78" s="21"/>
      <c r="G78" s="17">
        <v>1169005.2063492064</v>
      </c>
      <c r="H78" s="17"/>
      <c r="I78" s="17"/>
      <c r="J78" s="17"/>
      <c r="K78" s="21"/>
      <c r="L78" s="21"/>
    </row>
    <row r="79" spans="2:12" x14ac:dyDescent="0.25">
      <c r="B79" s="31">
        <v>41548</v>
      </c>
      <c r="C79" s="21">
        <v>1280276.6190476192</v>
      </c>
      <c r="D79" s="21"/>
      <c r="E79" s="21"/>
      <c r="F79" s="21"/>
      <c r="G79" s="17">
        <v>1218393.2063492064</v>
      </c>
      <c r="H79" s="17"/>
      <c r="I79" s="17"/>
      <c r="J79" s="17"/>
      <c r="K79" s="21"/>
      <c r="L79" s="21"/>
    </row>
    <row r="80" spans="2:12" x14ac:dyDescent="0.25">
      <c r="B80" s="31">
        <v>41579</v>
      </c>
      <c r="C80" s="21">
        <v>1212853</v>
      </c>
      <c r="D80" s="21"/>
      <c r="E80" s="21"/>
      <c r="F80" s="21"/>
      <c r="G80" s="17">
        <v>1181480.9206349207</v>
      </c>
      <c r="H80" s="17"/>
      <c r="I80" s="17"/>
      <c r="J80" s="17"/>
      <c r="K80" s="21"/>
      <c r="L80" s="21"/>
    </row>
    <row r="81" spans="2:12" x14ac:dyDescent="0.25">
      <c r="B81" s="31">
        <v>41609</v>
      </c>
      <c r="C81" s="21">
        <v>1051313.142857143</v>
      </c>
      <c r="D81" s="21"/>
      <c r="E81" s="21"/>
      <c r="F81" s="21"/>
      <c r="G81" s="17">
        <v>1177099.3333333333</v>
      </c>
      <c r="H81" s="17"/>
      <c r="I81" s="17"/>
      <c r="J81" s="17"/>
      <c r="K81" s="21"/>
      <c r="L81" s="21"/>
    </row>
    <row r="82" spans="2:12" x14ac:dyDescent="0.25">
      <c r="B82" s="31">
        <v>41640</v>
      </c>
      <c r="C82" s="21">
        <v>1267131.857142857</v>
      </c>
      <c r="D82" s="21"/>
      <c r="E82" s="21"/>
      <c r="F82" s="21"/>
      <c r="G82" s="17">
        <v>1155450.4098124097</v>
      </c>
      <c r="H82" s="17"/>
      <c r="I82" s="17"/>
      <c r="J82" s="17"/>
      <c r="K82" s="21"/>
      <c r="L82" s="21"/>
    </row>
    <row r="83" spans="2:12" x14ac:dyDescent="0.25">
      <c r="B83" s="31">
        <v>41671</v>
      </c>
      <c r="C83" s="21">
        <v>1147906.2294372295</v>
      </c>
      <c r="D83" s="21"/>
      <c r="E83" s="21"/>
      <c r="F83" s="21"/>
      <c r="G83" s="17">
        <v>1211761.5424963925</v>
      </c>
      <c r="H83" s="17"/>
      <c r="I83" s="17"/>
      <c r="J83" s="17"/>
      <c r="K83" s="21"/>
      <c r="L83" s="21"/>
    </row>
    <row r="84" spans="2:12" x14ac:dyDescent="0.25">
      <c r="B84" s="31">
        <v>41699</v>
      </c>
      <c r="C84" s="21">
        <v>1220246.540909091</v>
      </c>
      <c r="D84" s="21"/>
      <c r="E84" s="21"/>
      <c r="F84" s="21"/>
      <c r="G84" s="17">
        <v>1176122.9393217892</v>
      </c>
      <c r="H84" s="17"/>
      <c r="I84" s="17"/>
      <c r="J84" s="17"/>
      <c r="K84" s="21"/>
      <c r="L84" s="21"/>
    </row>
    <row r="85" spans="2:12" x14ac:dyDescent="0.25">
      <c r="B85" s="31">
        <v>41730</v>
      </c>
      <c r="C85" s="21">
        <v>1160216.0476190476</v>
      </c>
      <c r="D85" s="21"/>
      <c r="E85" s="21"/>
      <c r="F85" s="21"/>
      <c r="G85" s="17">
        <v>1183839.2120490621</v>
      </c>
      <c r="H85" s="17"/>
      <c r="I85" s="17"/>
      <c r="J85" s="17"/>
      <c r="K85" s="21"/>
      <c r="L85" s="21"/>
    </row>
    <row r="86" spans="2:12" x14ac:dyDescent="0.25">
      <c r="B86" s="31">
        <v>41760</v>
      </c>
      <c r="C86" s="21">
        <v>1171055.0476190476</v>
      </c>
      <c r="D86" s="21"/>
      <c r="E86" s="21"/>
      <c r="F86" s="21"/>
      <c r="G86" s="17">
        <v>1193254.365079365</v>
      </c>
      <c r="H86" s="17"/>
      <c r="I86" s="17"/>
      <c r="J86" s="17"/>
      <c r="K86" s="21"/>
      <c r="L86" s="21"/>
    </row>
    <row r="87" spans="2:12" x14ac:dyDescent="0.25">
      <c r="B87" s="31">
        <v>41791</v>
      </c>
      <c r="C87" s="21">
        <v>1248492</v>
      </c>
      <c r="D87" s="21"/>
      <c r="E87" s="21"/>
      <c r="F87" s="21"/>
      <c r="G87" s="17">
        <v>1243182.4285714284</v>
      </c>
      <c r="H87" s="17"/>
      <c r="I87" s="17"/>
      <c r="J87" s="17"/>
      <c r="K87" s="21"/>
      <c r="L87" s="21"/>
    </row>
    <row r="88" spans="2:12" x14ac:dyDescent="0.25">
      <c r="B88" s="31">
        <v>41821</v>
      </c>
      <c r="C88" s="21">
        <v>1310000.2380952381</v>
      </c>
      <c r="D88" s="21"/>
      <c r="E88" s="21"/>
      <c r="F88" s="21"/>
      <c r="G88" s="17">
        <v>1219146.8730158729</v>
      </c>
      <c r="H88" s="17"/>
      <c r="I88" s="17"/>
      <c r="J88" s="17"/>
      <c r="K88" s="21"/>
      <c r="L88" s="21"/>
    </row>
    <row r="89" spans="2:12" x14ac:dyDescent="0.25">
      <c r="B89" s="31">
        <v>41852</v>
      </c>
      <c r="C89" s="21">
        <v>1098948.3809523808</v>
      </c>
      <c r="D89" s="21"/>
      <c r="E89" s="21"/>
      <c r="F89" s="21"/>
      <c r="G89" s="17">
        <v>1232979.2126984128</v>
      </c>
      <c r="H89" s="17"/>
      <c r="I89" s="17"/>
      <c r="J89" s="17"/>
      <c r="K89" s="21"/>
      <c r="L89" s="21"/>
    </row>
    <row r="90" spans="2:12" x14ac:dyDescent="0.25">
      <c r="B90" s="31">
        <v>41883</v>
      </c>
      <c r="C90" s="21">
        <v>1289989.0190476191</v>
      </c>
      <c r="D90" s="21"/>
      <c r="E90" s="21"/>
      <c r="F90" s="21"/>
      <c r="G90" s="17">
        <v>1241606.2308802309</v>
      </c>
      <c r="H90" s="17"/>
      <c r="I90" s="17"/>
      <c r="J90" s="17"/>
      <c r="K90" s="21"/>
      <c r="L90" s="21"/>
    </row>
    <row r="91" spans="2:12" x14ac:dyDescent="0.25">
      <c r="B91" s="31">
        <v>41913</v>
      </c>
      <c r="C91" s="21">
        <v>1335881.2926406926</v>
      </c>
      <c r="D91" s="21"/>
      <c r="E91" s="21"/>
      <c r="F91" s="21"/>
      <c r="G91" s="17">
        <v>1288047.0548340548</v>
      </c>
      <c r="H91" s="17"/>
      <c r="I91" s="17"/>
      <c r="J91" s="17"/>
      <c r="K91" s="21"/>
      <c r="L91" s="21"/>
    </row>
    <row r="92" spans="2:12" x14ac:dyDescent="0.25">
      <c r="B92" s="31">
        <v>41944</v>
      </c>
      <c r="C92" s="21">
        <v>1238270.852813853</v>
      </c>
      <c r="D92" s="21"/>
      <c r="E92" s="21"/>
      <c r="F92" s="21"/>
      <c r="G92" s="17">
        <v>1246286.8303030303</v>
      </c>
      <c r="H92" s="17"/>
      <c r="I92" s="17"/>
      <c r="J92" s="17"/>
      <c r="K92" s="21"/>
      <c r="L92" s="21"/>
    </row>
    <row r="93" spans="2:12" x14ac:dyDescent="0.25">
      <c r="B93" s="31">
        <v>41974</v>
      </c>
      <c r="C93" s="21">
        <v>1164708.3454545455</v>
      </c>
      <c r="D93" s="21"/>
      <c r="E93" s="21"/>
      <c r="F93" s="21"/>
      <c r="G93" s="17">
        <v>1218010.8479076482</v>
      </c>
      <c r="H93" s="17"/>
      <c r="I93" s="17"/>
      <c r="J93" s="17"/>
      <c r="K93" s="21"/>
      <c r="L93" s="21"/>
    </row>
    <row r="94" spans="2:12" x14ac:dyDescent="0.25">
      <c r="B94" s="31">
        <v>42005</v>
      </c>
      <c r="C94" s="21">
        <v>1251053.3454545455</v>
      </c>
      <c r="D94" s="21"/>
      <c r="E94" s="21"/>
      <c r="F94" s="21"/>
      <c r="G94" s="17">
        <v>1205954.6098124098</v>
      </c>
      <c r="H94" s="17"/>
      <c r="I94" s="17"/>
      <c r="J94" s="17"/>
      <c r="K94" s="21"/>
      <c r="L94" s="21"/>
    </row>
    <row r="95" spans="2:12" x14ac:dyDescent="0.25">
      <c r="B95" s="31">
        <v>42036</v>
      </c>
      <c r="C95" s="21">
        <v>1202102.1385281386</v>
      </c>
      <c r="D95" s="21"/>
      <c r="E95" s="21"/>
      <c r="F95" s="21"/>
      <c r="G95" s="17">
        <v>1258956.0121212122</v>
      </c>
      <c r="H95" s="17"/>
      <c r="I95" s="17"/>
      <c r="J95" s="17"/>
      <c r="K95" s="21"/>
      <c r="L95" s="21"/>
    </row>
    <row r="96" spans="2:12" x14ac:dyDescent="0.25">
      <c r="B96" s="31">
        <v>42064</v>
      </c>
      <c r="C96" s="21">
        <v>1323712.5523809525</v>
      </c>
      <c r="D96" s="21"/>
      <c r="E96" s="21"/>
      <c r="F96" s="21"/>
      <c r="G96" s="17">
        <v>1245643.3976911979</v>
      </c>
      <c r="H96" s="17"/>
      <c r="I96" s="17"/>
      <c r="J96" s="17"/>
      <c r="K96" s="21"/>
      <c r="L96" s="21"/>
    </row>
    <row r="97" spans="2:12" x14ac:dyDescent="0.25">
      <c r="B97" s="31">
        <v>42095</v>
      </c>
      <c r="C97" s="21">
        <v>1211115.5021645022</v>
      </c>
      <c r="D97" s="21"/>
      <c r="E97" s="21"/>
      <c r="F97" s="21"/>
      <c r="G97" s="17">
        <v>1235090.697041847</v>
      </c>
      <c r="H97" s="17"/>
      <c r="I97" s="17"/>
      <c r="J97" s="17"/>
      <c r="K97" s="21"/>
      <c r="L97" s="21"/>
    </row>
    <row r="98" spans="2:12" x14ac:dyDescent="0.25">
      <c r="B98" s="31">
        <v>42125</v>
      </c>
      <c r="C98" s="21">
        <v>1170444.0365800867</v>
      </c>
      <c r="D98" s="21"/>
      <c r="E98" s="21"/>
      <c r="F98" s="21"/>
      <c r="G98" s="17">
        <v>1247245.9954545454</v>
      </c>
      <c r="H98" s="17"/>
      <c r="I98" s="17"/>
      <c r="J98" s="17"/>
      <c r="K98" s="21"/>
      <c r="L98" s="21"/>
    </row>
    <row r="99" spans="2:12" x14ac:dyDescent="0.25">
      <c r="B99" s="31">
        <v>42156</v>
      </c>
      <c r="C99" s="21">
        <v>1360178.4476190475</v>
      </c>
      <c r="D99" s="21"/>
      <c r="E99" s="21"/>
      <c r="F99" s="21"/>
      <c r="G99" s="17">
        <v>1293579.1507215006</v>
      </c>
      <c r="H99" s="17"/>
      <c r="I99" s="17"/>
      <c r="J99" s="17"/>
      <c r="K99" s="21"/>
      <c r="L99" s="21"/>
    </row>
    <row r="100" spans="2:12" x14ac:dyDescent="0.25">
      <c r="B100" s="31">
        <v>42186</v>
      </c>
      <c r="C100" s="21">
        <v>1350114.9679653679</v>
      </c>
      <c r="D100" s="21"/>
      <c r="E100" s="21"/>
      <c r="F100" s="21"/>
      <c r="G100" s="17">
        <v>1290420.1437354914</v>
      </c>
      <c r="H100" s="17"/>
      <c r="I100" s="17"/>
      <c r="J100" s="17"/>
      <c r="K100" s="21"/>
      <c r="L100" s="21"/>
    </row>
    <row r="101" spans="2:12" x14ac:dyDescent="0.25">
      <c r="B101" s="31">
        <v>42217</v>
      </c>
      <c r="C101" s="21">
        <v>1160967.0156220591</v>
      </c>
      <c r="D101" s="21"/>
      <c r="E101" s="21"/>
      <c r="F101" s="21"/>
      <c r="G101" s="17">
        <v>1281044.1002572307</v>
      </c>
      <c r="H101" s="17"/>
      <c r="I101" s="17"/>
      <c r="J101" s="17"/>
      <c r="K101" s="21"/>
      <c r="L101" s="21"/>
    </row>
    <row r="102" spans="2:12" x14ac:dyDescent="0.25">
      <c r="B102" s="31">
        <v>42248</v>
      </c>
      <c r="C102" s="21">
        <v>1332050.317184265</v>
      </c>
      <c r="D102" s="21"/>
      <c r="E102" s="21"/>
      <c r="F102" s="21"/>
      <c r="G102" s="17">
        <v>1276694.2166635299</v>
      </c>
      <c r="H102" s="17"/>
      <c r="I102" s="17"/>
      <c r="J102" s="17"/>
      <c r="K102" s="21"/>
      <c r="L102" s="21"/>
    </row>
    <row r="103" spans="2:12" x14ac:dyDescent="0.25">
      <c r="B103" s="31">
        <v>42278</v>
      </c>
      <c r="C103" s="21">
        <v>1337065.317184265</v>
      </c>
      <c r="D103" s="21"/>
      <c r="E103" s="21"/>
      <c r="F103" s="21"/>
      <c r="G103" s="17">
        <v>1336710.9941966247</v>
      </c>
      <c r="H103" s="17"/>
      <c r="I103" s="17"/>
      <c r="J103" s="17"/>
      <c r="K103" s="21"/>
      <c r="L103" s="21"/>
    </row>
    <row r="104" spans="2:12" x14ac:dyDescent="0.25">
      <c r="B104" s="31">
        <v>42309</v>
      </c>
      <c r="C104" s="21">
        <v>1341017.3482213439</v>
      </c>
      <c r="D104" s="21"/>
      <c r="E104" s="21"/>
      <c r="F104" s="21"/>
      <c r="G104" s="17">
        <v>1297189.0045423175</v>
      </c>
      <c r="H104" s="17"/>
      <c r="I104" s="17"/>
      <c r="J104" s="17"/>
      <c r="K104" s="21"/>
      <c r="L104" s="21"/>
    </row>
    <row r="105" spans="2:12" x14ac:dyDescent="0.25">
      <c r="B105" s="31">
        <v>42339</v>
      </c>
      <c r="C105" s="21">
        <v>1213484.3482213439</v>
      </c>
      <c r="D105" s="21"/>
      <c r="E105" s="21"/>
      <c r="F105" s="21"/>
      <c r="G105" s="17">
        <v>1277395.6442813226</v>
      </c>
      <c r="H105" s="17"/>
      <c r="I105" s="17"/>
      <c r="J105" s="17"/>
      <c r="K105" s="21"/>
      <c r="L105" s="21"/>
    </row>
    <row r="106" spans="2:12" x14ac:dyDescent="0.25">
      <c r="B106" s="31">
        <v>42370</v>
      </c>
      <c r="C106" s="21">
        <v>1277685.2364012799</v>
      </c>
      <c r="D106" s="21"/>
      <c r="E106" s="21"/>
      <c r="F106" s="21"/>
      <c r="G106" s="17">
        <v>1266589.3109479893</v>
      </c>
      <c r="H106" s="17"/>
      <c r="I106" s="17"/>
      <c r="J106" s="17"/>
      <c r="K106" s="21"/>
      <c r="L106" s="21"/>
    </row>
    <row r="107" spans="2:12" x14ac:dyDescent="0.25">
      <c r="B107" s="31">
        <v>42401</v>
      </c>
      <c r="C107" s="21">
        <v>1308598.3482213439</v>
      </c>
      <c r="D107" s="21"/>
      <c r="E107" s="21"/>
      <c r="F107" s="21"/>
      <c r="G107" s="17">
        <v>1294246.0988267772</v>
      </c>
      <c r="H107" s="17"/>
      <c r="I107" s="17"/>
      <c r="J107" s="17"/>
      <c r="K107" s="21"/>
      <c r="L107" s="21"/>
    </row>
    <row r="108" spans="2:12" x14ac:dyDescent="0.25">
      <c r="B108" s="31">
        <v>42430</v>
      </c>
      <c r="C108" s="21">
        <v>1296454.7118577077</v>
      </c>
      <c r="D108" s="21"/>
      <c r="E108" s="21"/>
      <c r="F108" s="21"/>
      <c r="G108" s="17">
        <v>1298064.5906455864</v>
      </c>
      <c r="H108" s="17"/>
      <c r="I108" s="17"/>
      <c r="J108" s="17"/>
      <c r="K108" s="21"/>
      <c r="L108" s="21"/>
    </row>
    <row r="109" spans="2:12" x14ac:dyDescent="0.25">
      <c r="B109" s="31">
        <v>42461</v>
      </c>
      <c r="C109" s="21">
        <v>1289140.7118577077</v>
      </c>
      <c r="D109" s="21"/>
      <c r="E109" s="21"/>
      <c r="F109" s="21"/>
      <c r="G109" s="17">
        <v>1300869.5100821883</v>
      </c>
      <c r="H109" s="17"/>
      <c r="I109" s="17"/>
      <c r="J109" s="17"/>
      <c r="K109" s="21"/>
      <c r="L109" s="21"/>
    </row>
    <row r="110" spans="2:12" x14ac:dyDescent="0.25">
      <c r="B110" s="31">
        <v>42491</v>
      </c>
      <c r="C110" s="21">
        <v>1317013.1065311499</v>
      </c>
      <c r="D110" s="21"/>
      <c r="E110" s="21"/>
      <c r="F110" s="21"/>
      <c r="G110" s="17">
        <v>1334894.2118577075</v>
      </c>
      <c r="H110" s="17"/>
      <c r="I110" s="17"/>
      <c r="J110" s="17"/>
      <c r="K110" s="21"/>
      <c r="L110" s="21"/>
    </row>
    <row r="111" spans="2:12" x14ac:dyDescent="0.25">
      <c r="B111" s="31">
        <v>42522</v>
      </c>
      <c r="C111" s="21">
        <v>1398528.817184265</v>
      </c>
      <c r="D111" s="21"/>
      <c r="E111" s="21"/>
      <c r="F111" s="21"/>
      <c r="G111" s="17">
        <v>1336960.0285243741</v>
      </c>
      <c r="H111" s="17"/>
      <c r="I111" s="17"/>
      <c r="J111" s="17"/>
      <c r="K111" s="21"/>
      <c r="L111" s="21"/>
    </row>
    <row r="112" spans="2:12" x14ac:dyDescent="0.25">
      <c r="B112" s="31">
        <v>42552</v>
      </c>
      <c r="C112" s="21">
        <v>1295338.1618577074</v>
      </c>
      <c r="D112" s="21"/>
      <c r="E112" s="21"/>
      <c r="F112" s="21"/>
      <c r="G112" s="17">
        <v>1338249.398742079</v>
      </c>
      <c r="H112" s="17"/>
      <c r="I112" s="17"/>
      <c r="J112" s="17"/>
      <c r="K112" s="21"/>
      <c r="L112" s="21"/>
    </row>
    <row r="113" spans="2:12" x14ac:dyDescent="0.25">
      <c r="B113" s="31">
        <v>42583</v>
      </c>
      <c r="C113" s="21">
        <v>1320881.2171842651</v>
      </c>
      <c r="D113" s="21"/>
      <c r="E113" s="21"/>
      <c r="F113" s="21"/>
      <c r="G113" s="17">
        <v>1333520.8654087458</v>
      </c>
      <c r="H113" s="17"/>
      <c r="I113" s="17"/>
      <c r="J113" s="17"/>
      <c r="K113" s="21"/>
      <c r="L113" s="21"/>
    </row>
    <row r="114" spans="2:12" x14ac:dyDescent="0.25">
      <c r="B114" s="31">
        <v>42614</v>
      </c>
      <c r="C114" s="21">
        <v>1384343.2171842649</v>
      </c>
      <c r="D114" s="21"/>
      <c r="E114" s="21"/>
      <c r="F114" s="21"/>
      <c r="G114" s="17">
        <v>1358782.1987420793</v>
      </c>
      <c r="H114" s="17"/>
      <c r="I114" s="17"/>
      <c r="J114" s="17"/>
      <c r="K114" s="21"/>
      <c r="L114" s="21"/>
    </row>
    <row r="115" spans="2:12" x14ac:dyDescent="0.25">
      <c r="B115" s="31">
        <v>42644</v>
      </c>
      <c r="C115" s="21">
        <v>1371122.1618577074</v>
      </c>
      <c r="D115" s="21"/>
      <c r="E115" s="21"/>
      <c r="F115" s="21"/>
      <c r="G115" s="17">
        <v>1409360.5638214443</v>
      </c>
      <c r="H115" s="17"/>
      <c r="I115" s="17"/>
      <c r="J115" s="17"/>
      <c r="K115" s="21"/>
      <c r="L115" s="21"/>
    </row>
    <row r="116" spans="2:12" x14ac:dyDescent="0.25">
      <c r="B116" s="31">
        <v>42675</v>
      </c>
      <c r="C116" s="21">
        <v>1472616.3124223603</v>
      </c>
      <c r="D116" s="21"/>
      <c r="E116" s="21"/>
      <c r="F116" s="21"/>
      <c r="G116" s="17">
        <v>1352545.4042819499</v>
      </c>
      <c r="H116" s="17"/>
      <c r="I116" s="17"/>
      <c r="J116" s="17"/>
      <c r="K116" s="21"/>
      <c r="L116" s="21"/>
    </row>
    <row r="117" spans="2:12" x14ac:dyDescent="0.25">
      <c r="B117" s="31">
        <v>42705</v>
      </c>
      <c r="C117" s="21">
        <v>1213897.7385657821</v>
      </c>
      <c r="D117" s="21"/>
      <c r="E117" s="21"/>
      <c r="F117" s="21"/>
      <c r="G117" s="17">
        <v>1359241.4457839262</v>
      </c>
      <c r="H117" s="17"/>
      <c r="I117" s="17"/>
      <c r="J117" s="17"/>
      <c r="K117" s="21"/>
      <c r="L117" s="21"/>
    </row>
    <row r="118" spans="2:12" x14ac:dyDescent="0.25">
      <c r="B118" s="31">
        <v>42736</v>
      </c>
      <c r="C118" s="21">
        <v>1391210.2863636361</v>
      </c>
      <c r="D118" s="21"/>
      <c r="E118" s="21"/>
      <c r="F118" s="21"/>
      <c r="G118" s="17">
        <v>1306680.7658855636</v>
      </c>
      <c r="H118" s="17"/>
      <c r="I118" s="17"/>
      <c r="J118" s="17"/>
      <c r="K118" s="21"/>
      <c r="L118" s="21"/>
    </row>
    <row r="119" spans="2:12" x14ac:dyDescent="0.25">
      <c r="B119" s="31">
        <v>42767</v>
      </c>
      <c r="C119" s="21">
        <v>1314934.2727272727</v>
      </c>
      <c r="D119" s="21"/>
      <c r="E119" s="21"/>
      <c r="F119" s="21"/>
      <c r="G119" s="17">
        <v>1401548.2909090908</v>
      </c>
      <c r="H119" s="17"/>
      <c r="I119" s="17"/>
      <c r="J119" s="17"/>
      <c r="K119" s="21"/>
      <c r="L119" s="21"/>
    </row>
    <row r="120" spans="2:12" x14ac:dyDescent="0.25">
      <c r="B120" s="31">
        <v>42795</v>
      </c>
      <c r="C120" s="21">
        <v>1498500.3136363637</v>
      </c>
      <c r="D120" s="21"/>
      <c r="E120" s="21"/>
      <c r="F120" s="21"/>
      <c r="G120" s="17">
        <v>1336496.2772727273</v>
      </c>
      <c r="H120" s="17"/>
      <c r="I120" s="17"/>
      <c r="J120" s="17"/>
      <c r="K120" s="21"/>
      <c r="L120" s="21"/>
    </row>
    <row r="121" spans="2:12" x14ac:dyDescent="0.25">
      <c r="B121" s="31">
        <v>42826</v>
      </c>
      <c r="C121" s="21">
        <v>1196054.2454545456</v>
      </c>
      <c r="D121" s="21"/>
      <c r="E121" s="21"/>
      <c r="F121" s="21"/>
      <c r="G121" s="17">
        <v>1373041.7262626265</v>
      </c>
      <c r="H121" s="17"/>
      <c r="I121" s="17"/>
      <c r="J121" s="17"/>
      <c r="K121" s="21"/>
      <c r="L121" s="21"/>
    </row>
    <row r="122" spans="2:12" x14ac:dyDescent="0.25">
      <c r="B122" s="31">
        <v>42856</v>
      </c>
      <c r="C122" s="21">
        <v>1424570.6196969696</v>
      </c>
      <c r="D122" s="21"/>
      <c r="E122" s="21"/>
      <c r="F122" s="21"/>
      <c r="G122" s="17">
        <v>1353494.3143097644</v>
      </c>
      <c r="H122" s="17"/>
      <c r="I122" s="17"/>
      <c r="J122" s="17"/>
      <c r="K122" s="21"/>
      <c r="L122" s="21"/>
    </row>
    <row r="123" spans="2:12" x14ac:dyDescent="0.25">
      <c r="B123" s="31">
        <v>42887</v>
      </c>
      <c r="C123" s="21">
        <v>1439858.0777777778</v>
      </c>
      <c r="D123" s="21"/>
      <c r="E123" s="21"/>
      <c r="F123" s="21"/>
      <c r="G123" s="17">
        <v>1416464.4390572391</v>
      </c>
      <c r="H123" s="17"/>
      <c r="I123" s="17"/>
      <c r="J123" s="17"/>
      <c r="K123" s="21"/>
      <c r="L123" s="21"/>
    </row>
    <row r="124" spans="2:12" x14ac:dyDescent="0.25">
      <c r="B124" s="31">
        <v>42917</v>
      </c>
      <c r="C124" s="21">
        <v>1384964.6196969696</v>
      </c>
      <c r="D124" s="21"/>
      <c r="E124" s="21"/>
      <c r="F124" s="21"/>
      <c r="G124" s="17">
        <v>1398389.1473063973</v>
      </c>
      <c r="H124" s="17"/>
      <c r="I124" s="17"/>
      <c r="J124" s="17"/>
      <c r="K124" s="21"/>
      <c r="L124" s="21"/>
    </row>
    <row r="125" spans="2:12" x14ac:dyDescent="0.25">
      <c r="B125" s="31">
        <v>42948</v>
      </c>
      <c r="C125" s="21">
        <v>1370344.7444444445</v>
      </c>
      <c r="D125" s="21"/>
      <c r="E125" s="21"/>
      <c r="F125" s="21"/>
      <c r="G125" s="17">
        <v>1374654.1915824914</v>
      </c>
      <c r="H125" s="17"/>
      <c r="I125" s="17"/>
      <c r="J125" s="17"/>
      <c r="K125" s="21"/>
      <c r="L125" s="21"/>
    </row>
    <row r="126" spans="2:12" x14ac:dyDescent="0.25">
      <c r="B126" s="31">
        <v>42979</v>
      </c>
      <c r="C126" s="21">
        <v>1368653.2106060605</v>
      </c>
      <c r="D126" s="21"/>
      <c r="E126" s="21"/>
      <c r="F126" s="21"/>
      <c r="G126" s="17">
        <v>1405395.4024771524</v>
      </c>
      <c r="H126" s="17"/>
      <c r="I126" s="17"/>
      <c r="J126" s="17"/>
      <c r="K126" s="21"/>
      <c r="L126" s="21"/>
    </row>
    <row r="127" spans="2:12" x14ac:dyDescent="0.25">
      <c r="B127" s="31">
        <v>43009</v>
      </c>
      <c r="C127" s="21">
        <v>1477188.2523809525</v>
      </c>
      <c r="D127" s="21"/>
      <c r="E127" s="21"/>
      <c r="F127" s="21"/>
      <c r="G127" s="17">
        <v>1451727.8575036076</v>
      </c>
      <c r="H127" s="17"/>
      <c r="I127" s="17"/>
      <c r="J127" s="17"/>
      <c r="K127" s="21"/>
      <c r="L127" s="21"/>
    </row>
    <row r="128" spans="2:12" x14ac:dyDescent="0.25">
      <c r="B128" s="31">
        <v>43040</v>
      </c>
      <c r="C128" s="21">
        <v>1509342.1095238095</v>
      </c>
      <c r="D128" s="21"/>
      <c r="E128" s="21"/>
      <c r="F128" s="21"/>
      <c r="G128" s="17">
        <v>1388427.5598124098</v>
      </c>
      <c r="H128" s="17"/>
      <c r="I128" s="17"/>
      <c r="J128" s="17"/>
      <c r="K128" s="21"/>
      <c r="L128" s="21"/>
    </row>
    <row r="129" spans="2:12" x14ac:dyDescent="0.25">
      <c r="B129" s="31">
        <v>43070</v>
      </c>
      <c r="C129" s="21">
        <v>1178752.3175324674</v>
      </c>
      <c r="D129" s="21"/>
      <c r="E129" s="21"/>
      <c r="F129" s="21"/>
      <c r="G129" s="17">
        <v>1381863.6684172554</v>
      </c>
      <c r="H129" s="17"/>
      <c r="I129" s="17"/>
      <c r="J129" s="17"/>
      <c r="K129" s="21"/>
      <c r="L129" s="21"/>
    </row>
    <row r="130" spans="2:12" x14ac:dyDescent="0.25">
      <c r="B130" s="31">
        <v>43101</v>
      </c>
      <c r="C130" s="21">
        <v>1457496.5781954888</v>
      </c>
      <c r="D130" s="21"/>
      <c r="E130" s="21"/>
      <c r="F130" s="21"/>
      <c r="G130" s="17">
        <v>1311558.7895762131</v>
      </c>
      <c r="H130" s="17"/>
      <c r="I130" s="17"/>
      <c r="J130" s="17"/>
      <c r="K130" s="21"/>
      <c r="L130" s="21"/>
    </row>
    <row r="131" spans="2:12" x14ac:dyDescent="0.25">
      <c r="B131" s="31">
        <v>43132</v>
      </c>
      <c r="C131" s="21">
        <v>1298427.4730006836</v>
      </c>
      <c r="D131" s="21"/>
      <c r="E131" s="21"/>
      <c r="F131" s="21"/>
      <c r="G131" s="17">
        <v>1364897.33261563</v>
      </c>
      <c r="H131" s="17"/>
      <c r="I131" s="17"/>
      <c r="J131" s="17"/>
      <c r="K131" s="21"/>
      <c r="L131" s="21"/>
    </row>
    <row r="132" spans="2:12" x14ac:dyDescent="0.25">
      <c r="B132" s="31">
        <v>43160</v>
      </c>
      <c r="C132" s="21">
        <v>1338767.9466507176</v>
      </c>
      <c r="D132" s="21"/>
      <c r="E132" s="21"/>
      <c r="F132" s="21"/>
      <c r="G132" s="17">
        <v>1321763.6308840283</v>
      </c>
      <c r="H132" s="17"/>
      <c r="I132" s="17"/>
      <c r="J132" s="17"/>
      <c r="K132" s="21"/>
      <c r="L132" s="21"/>
    </row>
    <row r="133" spans="2:12" x14ac:dyDescent="0.25">
      <c r="B133" s="31">
        <v>43191</v>
      </c>
      <c r="C133" s="21">
        <v>1328095.4730006836</v>
      </c>
      <c r="D133" s="21"/>
      <c r="E133" s="21"/>
      <c r="F133" s="21"/>
      <c r="G133" s="17">
        <v>1370852.7054340395</v>
      </c>
      <c r="H133" s="17"/>
      <c r="I133" s="17"/>
      <c r="J133" s="17"/>
      <c r="K133" s="21"/>
      <c r="L133" s="21"/>
    </row>
    <row r="134" spans="2:12" x14ac:dyDescent="0.25">
      <c r="B134" s="31">
        <v>43221</v>
      </c>
      <c r="C134" s="21">
        <v>1445694.6966507176</v>
      </c>
      <c r="D134" s="21"/>
      <c r="E134" s="21"/>
      <c r="F134" s="21"/>
      <c r="G134" s="17">
        <v>1394628.288767373</v>
      </c>
      <c r="H134" s="17"/>
      <c r="I134" s="17"/>
      <c r="J134" s="17"/>
      <c r="K134" s="21"/>
      <c r="L134" s="21"/>
    </row>
    <row r="135" spans="2:12" x14ac:dyDescent="0.25">
      <c r="B135" s="31">
        <v>43252</v>
      </c>
      <c r="C135" s="21">
        <v>1410094.6966507176</v>
      </c>
      <c r="D135" s="21"/>
      <c r="E135" s="21"/>
      <c r="F135" s="21"/>
      <c r="G135" s="17">
        <v>1433215.4854864434</v>
      </c>
      <c r="H135" s="17"/>
      <c r="I135" s="17"/>
      <c r="J135" s="17"/>
      <c r="K135" s="21"/>
      <c r="L135" s="21"/>
    </row>
    <row r="136" spans="2:12" x14ac:dyDescent="0.25">
      <c r="B136" s="31">
        <v>43282</v>
      </c>
      <c r="C136" s="21">
        <v>1443857.0631578946</v>
      </c>
      <c r="D136" s="21"/>
      <c r="E136" s="21"/>
      <c r="F136" s="21"/>
      <c r="G136" s="17">
        <v>1402988.2743221689</v>
      </c>
      <c r="H136" s="17"/>
      <c r="I136" s="17"/>
      <c r="J136" s="17"/>
      <c r="K136" s="21"/>
      <c r="L136" s="21"/>
    </row>
    <row r="137" spans="2:12" x14ac:dyDescent="0.25">
      <c r="B137" s="31">
        <v>43313</v>
      </c>
      <c r="C137" s="21">
        <v>1355013.0631578946</v>
      </c>
      <c r="D137" s="21"/>
      <c r="E137" s="21"/>
      <c r="F137" s="21"/>
      <c r="G137" s="17">
        <v>1378673.1521531099</v>
      </c>
      <c r="H137" s="17"/>
      <c r="I137" s="17"/>
      <c r="J137" s="17"/>
      <c r="K137" s="21"/>
      <c r="L137" s="21"/>
    </row>
    <row r="138" spans="2:12" x14ac:dyDescent="0.25">
      <c r="B138" s="31">
        <v>43344</v>
      </c>
      <c r="C138" s="21">
        <v>1337149.3301435406</v>
      </c>
      <c r="D138" s="21"/>
      <c r="E138" s="21"/>
      <c r="F138" s="21"/>
      <c r="G138" s="17">
        <v>1413392.8803827751</v>
      </c>
      <c r="H138" s="17"/>
      <c r="I138" s="17"/>
      <c r="J138" s="17"/>
      <c r="K138" s="21"/>
      <c r="L138" s="21"/>
    </row>
    <row r="139" spans="2:12" x14ac:dyDescent="0.25">
      <c r="B139" s="31">
        <v>43374</v>
      </c>
      <c r="C139" s="21">
        <v>1548016.24784689</v>
      </c>
      <c r="D139" s="21"/>
      <c r="E139" s="21"/>
      <c r="F139" s="21"/>
      <c r="G139" s="17">
        <v>1468938.2137161084</v>
      </c>
      <c r="H139" s="17"/>
      <c r="I139" s="17"/>
      <c r="J139" s="17"/>
      <c r="K139" s="21"/>
      <c r="L139" s="21"/>
    </row>
    <row r="140" spans="2:12" x14ac:dyDescent="0.25">
      <c r="B140" s="31">
        <v>43405</v>
      </c>
      <c r="C140" s="21">
        <v>1521649.0631578946</v>
      </c>
      <c r="D140" s="21"/>
      <c r="E140" s="21"/>
      <c r="F140" s="21"/>
      <c r="G140" s="17">
        <v>1427730.4233652314</v>
      </c>
      <c r="H140" s="17"/>
      <c r="I140" s="17"/>
      <c r="J140" s="17"/>
      <c r="K140" s="21"/>
      <c r="L140" s="21"/>
    </row>
    <row r="141" spans="2:12" x14ac:dyDescent="0.25">
      <c r="B141" s="31">
        <v>43435</v>
      </c>
      <c r="C141" s="21">
        <v>1213525.9590909092</v>
      </c>
      <c r="D141" s="21"/>
      <c r="E141" s="21"/>
      <c r="F141" s="21"/>
      <c r="G141" s="17">
        <v>1417837.4284688996</v>
      </c>
      <c r="H141" s="17"/>
      <c r="I141" s="17"/>
      <c r="J141" s="17"/>
      <c r="K141" s="21"/>
      <c r="L141" s="21"/>
    </row>
    <row r="142" spans="2:12" x14ac:dyDescent="0.25">
      <c r="B142" s="31">
        <v>43466</v>
      </c>
      <c r="C142" s="21">
        <v>1518337.2631578948</v>
      </c>
      <c r="D142" s="21"/>
      <c r="E142" s="21"/>
      <c r="F142" s="21"/>
      <c r="G142" s="17">
        <v>1361197.03261563</v>
      </c>
      <c r="H142" s="17"/>
      <c r="I142" s="17"/>
      <c r="J142" s="17"/>
      <c r="K142" s="21"/>
      <c r="L142" s="21"/>
    </row>
    <row r="143" spans="2:12" x14ac:dyDescent="0.25">
      <c r="B143" s="31">
        <v>43497</v>
      </c>
      <c r="C143" s="21">
        <v>1351727.875598086</v>
      </c>
      <c r="D143" s="21"/>
      <c r="E143" s="21"/>
      <c r="F143" s="21"/>
      <c r="G143" s="17">
        <v>1436732.4905901116</v>
      </c>
      <c r="H143" s="17"/>
      <c r="I143" s="17"/>
      <c r="J143" s="17"/>
      <c r="K143" s="21"/>
      <c r="L143" s="21"/>
    </row>
    <row r="144" spans="2:12" x14ac:dyDescent="0.25">
      <c r="B144" s="31">
        <v>43525</v>
      </c>
      <c r="C144" s="21">
        <v>1440132.3330143541</v>
      </c>
      <c r="D144" s="21"/>
      <c r="E144" s="21"/>
      <c r="F144" s="21"/>
      <c r="G144" s="17">
        <v>1385099.6038277512</v>
      </c>
      <c r="H144" s="17"/>
      <c r="I144" s="17"/>
      <c r="J144" s="17"/>
      <c r="K144" s="21"/>
      <c r="L144" s="21"/>
    </row>
    <row r="145" spans="2:14" x14ac:dyDescent="0.25">
      <c r="B145" s="31">
        <v>43556</v>
      </c>
      <c r="C145" s="21">
        <v>1363438.6028708133</v>
      </c>
      <c r="D145" s="21"/>
      <c r="E145" s="21"/>
      <c r="F145" s="21"/>
      <c r="G145" s="17">
        <v>1413828.4229665073</v>
      </c>
      <c r="H145" s="17"/>
      <c r="I145" s="17"/>
      <c r="J145" s="17"/>
      <c r="K145" s="21"/>
      <c r="L145" s="21"/>
    </row>
    <row r="146" spans="2:14" x14ac:dyDescent="0.25">
      <c r="B146" s="31">
        <v>43586</v>
      </c>
      <c r="C146" s="21">
        <v>1437914.3330143541</v>
      </c>
      <c r="D146" s="21"/>
      <c r="E146" s="21"/>
      <c r="F146" s="21"/>
      <c r="G146" s="17">
        <v>1397004.4523125996</v>
      </c>
      <c r="H146" s="17"/>
      <c r="I146" s="17"/>
      <c r="J146" s="17"/>
      <c r="K146" s="21"/>
      <c r="L146" s="21"/>
    </row>
    <row r="147" spans="2:14" x14ac:dyDescent="0.25">
      <c r="B147" s="31">
        <v>43617</v>
      </c>
      <c r="C147" s="21">
        <v>1389660.4210526315</v>
      </c>
      <c r="D147" s="21"/>
      <c r="E147" s="21"/>
      <c r="F147" s="21"/>
      <c r="G147" s="17">
        <v>1459503.4794258373</v>
      </c>
      <c r="H147" s="17"/>
      <c r="I147" s="17"/>
      <c r="J147" s="17"/>
      <c r="K147" s="21"/>
      <c r="L147" s="21"/>
    </row>
    <row r="148" spans="2:14" x14ac:dyDescent="0.25">
      <c r="B148" s="31">
        <v>43647</v>
      </c>
      <c r="C148" s="21">
        <v>1550935.6842105263</v>
      </c>
      <c r="D148" s="21"/>
      <c r="E148" s="21"/>
      <c r="F148" s="21"/>
      <c r="G148" s="17">
        <v>1425178.0259344012</v>
      </c>
      <c r="H148" s="17"/>
      <c r="I148" s="17"/>
      <c r="J148" s="17"/>
      <c r="K148" s="21"/>
      <c r="L148" s="21"/>
    </row>
    <row r="149" spans="2:14" x14ac:dyDescent="0.25">
      <c r="B149" s="31">
        <v>43678</v>
      </c>
      <c r="C149" s="21">
        <v>1334937.9725400459</v>
      </c>
      <c r="D149" s="21"/>
      <c r="E149" s="21"/>
      <c r="F149" s="21"/>
      <c r="G149" s="17">
        <v>1435807.4996186115</v>
      </c>
      <c r="H149" s="17"/>
      <c r="I149" s="17"/>
      <c r="J149" s="17"/>
      <c r="K149" s="21"/>
      <c r="L149" s="21"/>
    </row>
    <row r="150" spans="2:14" x14ac:dyDescent="0.25">
      <c r="B150" s="31">
        <v>43709</v>
      </c>
      <c r="C150" s="21">
        <v>1421548.8421052634</v>
      </c>
      <c r="D150" s="21"/>
      <c r="E150" s="21"/>
      <c r="F150" s="21"/>
      <c r="G150" s="17">
        <v>1442767.4996186115</v>
      </c>
      <c r="H150" s="17"/>
      <c r="I150" s="17"/>
      <c r="J150" s="17"/>
      <c r="K150" s="21"/>
      <c r="L150" s="21"/>
    </row>
    <row r="151" spans="2:14" x14ac:dyDescent="0.25">
      <c r="B151" s="31">
        <v>43739</v>
      </c>
      <c r="C151" s="21">
        <v>1571815.6842105263</v>
      </c>
      <c r="D151" s="21"/>
      <c r="E151" s="21"/>
      <c r="F151" s="21"/>
      <c r="G151" s="17">
        <v>1489818.1228070178</v>
      </c>
      <c r="H151" s="17"/>
      <c r="I151" s="17"/>
      <c r="J151" s="17"/>
      <c r="K151" s="21"/>
      <c r="L151" s="21"/>
    </row>
    <row r="152" spans="2:14" x14ac:dyDescent="0.25">
      <c r="B152" s="31">
        <v>43770</v>
      </c>
      <c r="C152" s="21">
        <v>1476089.8421052634</v>
      </c>
      <c r="D152" s="21"/>
      <c r="E152" s="21"/>
      <c r="F152" s="21"/>
      <c r="G152" s="17">
        <v>1439247.3157894739</v>
      </c>
      <c r="H152" s="17"/>
      <c r="I152" s="17"/>
      <c r="J152" s="17"/>
      <c r="K152" s="21"/>
      <c r="L152" s="21"/>
    </row>
    <row r="153" spans="2:14" x14ac:dyDescent="0.25">
      <c r="B153" s="31">
        <v>43800</v>
      </c>
      <c r="C153" s="21">
        <v>1269836.4210526317</v>
      </c>
      <c r="D153" s="21"/>
      <c r="E153" s="21"/>
      <c r="F153" s="21"/>
      <c r="G153" s="17">
        <v>1421905.8421052631</v>
      </c>
      <c r="H153" s="17"/>
      <c r="I153" s="17"/>
      <c r="J153" s="17"/>
      <c r="K153" s="21" t="s">
        <v>269</v>
      </c>
      <c r="L153" s="21"/>
    </row>
    <row r="154" spans="2:14" x14ac:dyDescent="0.25">
      <c r="B154" s="31">
        <v>43831</v>
      </c>
      <c r="C154" s="21">
        <v>1519791.2631578948</v>
      </c>
      <c r="D154" s="21"/>
      <c r="E154" s="21"/>
      <c r="F154" s="21"/>
      <c r="G154" s="17">
        <v>1392152.3684210528</v>
      </c>
      <c r="H154" s="17"/>
      <c r="I154" s="17"/>
      <c r="J154" s="17"/>
      <c r="K154" s="21">
        <v>1361197.03261563</v>
      </c>
      <c r="L154" s="12">
        <f>1*(1+W155)^(1/12)</f>
        <v>1</v>
      </c>
      <c r="M154">
        <f>Table16[[#This Row],[Column1]]*Table16[[#This Row],[Column2]]</f>
        <v>1361197.03261563</v>
      </c>
    </row>
    <row r="155" spans="2:14" x14ac:dyDescent="0.25">
      <c r="B155" s="31">
        <v>43862</v>
      </c>
      <c r="C155" s="21">
        <v>1386829.4210526315</v>
      </c>
      <c r="D155" s="21"/>
      <c r="E155" s="21"/>
      <c r="F155" s="21"/>
      <c r="G155" s="17">
        <v>1380891.5824561403</v>
      </c>
      <c r="H155" s="17"/>
      <c r="I155" s="17"/>
      <c r="J155" s="17"/>
      <c r="K155" s="21">
        <v>1436732.4905901116</v>
      </c>
      <c r="L155" s="12">
        <f>L154*(1+$V$152)^(1/12)</f>
        <v>1</v>
      </c>
      <c r="M155">
        <f>Table16[[#This Row],[Column1]]*Table16[[#This Row],[Column2]]</f>
        <v>1436732.4905901116</v>
      </c>
      <c r="N155">
        <f>AVERAGE(M154:M156)</f>
        <v>1394343.0423444975</v>
      </c>
    </row>
    <row r="156" spans="2:14" x14ac:dyDescent="0.25">
      <c r="B156" s="31">
        <v>43891</v>
      </c>
      <c r="C156" s="21">
        <v>1236054.0631578946</v>
      </c>
      <c r="D156" s="21"/>
      <c r="E156" s="21"/>
      <c r="F156" s="21"/>
      <c r="G156" s="17">
        <v>1076935.1614035086</v>
      </c>
      <c r="H156" s="17"/>
      <c r="I156" s="17"/>
      <c r="J156" s="17"/>
      <c r="K156" s="21">
        <v>1385099.6038277512</v>
      </c>
      <c r="L156" s="12">
        <f t="shared" ref="L156:L217" si="0">L155*(1+$V$152)^(1/12)</f>
        <v>1</v>
      </c>
      <c r="M156">
        <f>Table16[[#This Row],[Column1]]*Table16[[#This Row],[Column2]]</f>
        <v>1385099.6038277512</v>
      </c>
      <c r="N156">
        <f t="shared" ref="N156:N216" si="1">AVERAGE(M155:M157)</f>
        <v>1411886.8391281234</v>
      </c>
    </row>
    <row r="157" spans="2:14" x14ac:dyDescent="0.25">
      <c r="B157" s="31">
        <v>43922</v>
      </c>
      <c r="C157" s="21">
        <v>607922</v>
      </c>
      <c r="D157" s="21"/>
      <c r="E157" s="21"/>
      <c r="F157" s="21"/>
      <c r="G157" s="17">
        <v>814176.88771929825</v>
      </c>
      <c r="H157" s="17"/>
      <c r="I157" s="17"/>
      <c r="J157" s="17"/>
      <c r="K157" s="21">
        <v>1413828.4229665073</v>
      </c>
      <c r="L157" s="12">
        <f t="shared" si="0"/>
        <v>1</v>
      </c>
      <c r="M157">
        <f>Table16[[#This Row],[Column1]]*Table16[[#This Row],[Column2]]</f>
        <v>1413828.4229665073</v>
      </c>
      <c r="N157">
        <f t="shared" si="1"/>
        <v>1398644.1597022861</v>
      </c>
    </row>
    <row r="158" spans="2:14" x14ac:dyDescent="0.25">
      <c r="B158" s="31">
        <v>43952</v>
      </c>
      <c r="C158" s="21">
        <v>598554.6</v>
      </c>
      <c r="D158" s="21"/>
      <c r="E158" s="21"/>
      <c r="F158" s="21"/>
      <c r="G158" s="17">
        <v>668578.46666666667</v>
      </c>
      <c r="H158" s="17"/>
      <c r="I158" s="17"/>
      <c r="J158" s="17"/>
      <c r="K158" s="21">
        <v>1397004.4523125996</v>
      </c>
      <c r="L158" s="12">
        <f t="shared" si="0"/>
        <v>1</v>
      </c>
      <c r="M158">
        <f>Table16[[#This Row],[Column1]]*Table16[[#This Row],[Column2]]</f>
        <v>1397004.4523125996</v>
      </c>
      <c r="N158">
        <f t="shared" si="1"/>
        <v>1423445.4515683148</v>
      </c>
    </row>
    <row r="159" spans="2:14" x14ac:dyDescent="0.25">
      <c r="B159" s="31">
        <v>43983</v>
      </c>
      <c r="C159" s="21">
        <v>799258.8</v>
      </c>
      <c r="D159" s="21"/>
      <c r="E159" s="21"/>
      <c r="F159" s="21"/>
      <c r="G159" s="17">
        <v>766283.14545454551</v>
      </c>
      <c r="H159" s="17"/>
      <c r="I159" s="17"/>
      <c r="J159" s="17"/>
      <c r="K159" s="21">
        <v>1459503.4794258373</v>
      </c>
      <c r="L159" s="12">
        <f t="shared" si="0"/>
        <v>1</v>
      </c>
      <c r="M159">
        <f>Table16[[#This Row],[Column1]]*Table16[[#This Row],[Column2]]</f>
        <v>1459503.4794258373</v>
      </c>
      <c r="N159">
        <f t="shared" si="1"/>
        <v>1427228.6525576126</v>
      </c>
    </row>
    <row r="160" spans="2:14" x14ac:dyDescent="0.25">
      <c r="B160" s="31">
        <v>44013</v>
      </c>
      <c r="C160" s="21">
        <v>901036.03636363638</v>
      </c>
      <c r="D160" s="21"/>
      <c r="E160" s="21"/>
      <c r="F160" s="21"/>
      <c r="G160" s="17">
        <v>849466.94545454544</v>
      </c>
      <c r="H160" s="17"/>
      <c r="I160" s="17"/>
      <c r="J160" s="17"/>
      <c r="K160" s="21">
        <v>1425178.0259344012</v>
      </c>
      <c r="L160" s="12">
        <f t="shared" si="0"/>
        <v>1</v>
      </c>
      <c r="M160">
        <f>Table16[[#This Row],[Column1]]*Table16[[#This Row],[Column2]]</f>
        <v>1425178.0259344012</v>
      </c>
      <c r="N160">
        <f t="shared" si="1"/>
        <v>1440163.0016596166</v>
      </c>
    </row>
    <row r="161" spans="2:14" x14ac:dyDescent="0.25">
      <c r="B161" s="31">
        <v>44044</v>
      </c>
      <c r="C161" s="21">
        <v>848106</v>
      </c>
      <c r="D161" s="21"/>
      <c r="E161" s="21"/>
      <c r="F161" s="21"/>
      <c r="G161" s="17">
        <v>944614.8787878789</v>
      </c>
      <c r="H161" s="17"/>
      <c r="I161" s="17"/>
      <c r="J161" s="17"/>
      <c r="K161" s="21">
        <v>1435807.4996186115</v>
      </c>
      <c r="L161" s="12">
        <f t="shared" si="0"/>
        <v>1</v>
      </c>
      <c r="M161">
        <f>Table16[[#This Row],[Column1]]*Table16[[#This Row],[Column2]]</f>
        <v>1435807.4996186115</v>
      </c>
      <c r="N161">
        <f t="shared" si="1"/>
        <v>1434584.3417238749</v>
      </c>
    </row>
    <row r="162" spans="2:14" x14ac:dyDescent="0.25">
      <c r="B162" s="31">
        <v>44075</v>
      </c>
      <c r="C162" s="21">
        <v>1084702.6000000001</v>
      </c>
      <c r="D162" s="21"/>
      <c r="E162" s="21"/>
      <c r="F162" s="21"/>
      <c r="G162" s="17">
        <v>1032770.0666666668</v>
      </c>
      <c r="H162" s="17"/>
      <c r="I162" s="17"/>
      <c r="J162" s="17"/>
      <c r="K162" s="21">
        <v>1442767.4996186115</v>
      </c>
      <c r="L162" s="12">
        <f t="shared" si="0"/>
        <v>1</v>
      </c>
      <c r="M162">
        <f>Table16[[#This Row],[Column1]]*Table16[[#This Row],[Column2]]</f>
        <v>1442767.4996186115</v>
      </c>
      <c r="N162">
        <f t="shared" si="1"/>
        <v>1456131.0406814136</v>
      </c>
    </row>
    <row r="163" spans="2:14" x14ac:dyDescent="0.25">
      <c r="B163" s="31">
        <v>44105</v>
      </c>
      <c r="C163" s="21">
        <v>1165501.6000000001</v>
      </c>
      <c r="D163" s="21"/>
      <c r="E163" s="21"/>
      <c r="F163" s="21"/>
      <c r="G163" s="17">
        <v>1146710</v>
      </c>
      <c r="H163" s="17"/>
      <c r="I163" s="17"/>
      <c r="J163" s="17"/>
      <c r="K163" s="21">
        <v>1489818.1228070178</v>
      </c>
      <c r="L163" s="12">
        <f t="shared" si="0"/>
        <v>1</v>
      </c>
      <c r="M163">
        <f>Table16[[#This Row],[Column1]]*Table16[[#This Row],[Column2]]</f>
        <v>1489818.1228070178</v>
      </c>
      <c r="N163">
        <f t="shared" si="1"/>
        <v>1457277.6460717011</v>
      </c>
    </row>
    <row r="164" spans="2:14" x14ac:dyDescent="0.25">
      <c r="B164" s="31">
        <v>44136</v>
      </c>
      <c r="C164" s="21">
        <v>1189925.8</v>
      </c>
      <c r="D164" s="21"/>
      <c r="E164" s="21"/>
      <c r="F164" s="21"/>
      <c r="G164" s="17">
        <v>1140061.0666666667</v>
      </c>
      <c r="H164" s="17"/>
      <c r="I164" s="17"/>
      <c r="J164" s="17"/>
      <c r="K164" s="21">
        <v>1439247.3157894739</v>
      </c>
      <c r="L164" s="12">
        <f t="shared" si="0"/>
        <v>1</v>
      </c>
      <c r="M164">
        <f>Table16[[#This Row],[Column1]]*Table16[[#This Row],[Column2]]</f>
        <v>1439247.3157894739</v>
      </c>
      <c r="N164">
        <f t="shared" si="1"/>
        <v>1450323.7602339182</v>
      </c>
    </row>
    <row r="165" spans="2:14" x14ac:dyDescent="0.25">
      <c r="B165" s="31">
        <v>44166</v>
      </c>
      <c r="C165" s="21">
        <v>1064755.8</v>
      </c>
      <c r="D165" s="21"/>
      <c r="E165" s="21"/>
      <c r="F165" s="21"/>
      <c r="G165" s="17">
        <v>1077745.8666666667</v>
      </c>
      <c r="H165" s="17"/>
      <c r="I165" s="17"/>
      <c r="J165" s="17"/>
      <c r="K165" s="21">
        <v>1421905.8421052631</v>
      </c>
      <c r="L165" s="12">
        <f t="shared" si="0"/>
        <v>1</v>
      </c>
      <c r="M165">
        <f>Table16[[#This Row],[Column1]]*Table16[[#This Row],[Column2]]</f>
        <v>1421905.8421052631</v>
      </c>
      <c r="N165">
        <f t="shared" si="1"/>
        <v>1407450.0635034556</v>
      </c>
    </row>
    <row r="166" spans="2:14" x14ac:dyDescent="0.25">
      <c r="B166" s="31">
        <v>44197</v>
      </c>
      <c r="C166" s="21">
        <v>978556</v>
      </c>
      <c r="D166" s="21"/>
      <c r="E166" s="21"/>
      <c r="F166" s="21"/>
      <c r="G166" s="17">
        <v>1010713.2666666666</v>
      </c>
      <c r="H166" s="17"/>
      <c r="I166" s="17"/>
      <c r="J166" s="17"/>
      <c r="K166" s="21">
        <v>1361197.03261563</v>
      </c>
      <c r="L166" s="12">
        <f t="shared" si="0"/>
        <v>1</v>
      </c>
      <c r="M166">
        <f>Table16[[#This Row],[Column1]]*Table16[[#This Row],[Column2]]</f>
        <v>1361197.03261563</v>
      </c>
      <c r="N166">
        <f t="shared" si="1"/>
        <v>1406611.7884370014</v>
      </c>
    </row>
    <row r="167" spans="2:14" x14ac:dyDescent="0.25">
      <c r="B167" s="31">
        <v>44228</v>
      </c>
      <c r="C167" s="21">
        <v>988828</v>
      </c>
      <c r="D167" s="21"/>
      <c r="E167" s="21"/>
      <c r="F167" s="21"/>
      <c r="G167" s="17">
        <v>1067020.3333333333</v>
      </c>
      <c r="H167" s="17"/>
      <c r="I167" s="17"/>
      <c r="J167" s="17"/>
      <c r="K167" s="21">
        <v>1436732.4905901116</v>
      </c>
      <c r="L167" s="12">
        <f t="shared" si="0"/>
        <v>1</v>
      </c>
      <c r="M167">
        <f>Table16[[#This Row],[Column1]]*Table16[[#This Row],[Column2]]</f>
        <v>1436732.4905901116</v>
      </c>
      <c r="N167">
        <f t="shared" si="1"/>
        <v>1394343.0423444975</v>
      </c>
    </row>
    <row r="168" spans="2:14" x14ac:dyDescent="0.25">
      <c r="B168" s="31">
        <v>44256</v>
      </c>
      <c r="C168" s="21">
        <v>1233677</v>
      </c>
      <c r="D168" s="21"/>
      <c r="E168" s="21"/>
      <c r="F168" s="21"/>
      <c r="G168" s="17">
        <v>1127176.3333333333</v>
      </c>
      <c r="H168" s="17"/>
      <c r="I168" s="17"/>
      <c r="J168" s="17"/>
      <c r="K168" s="21">
        <v>1385099.6038277512</v>
      </c>
      <c r="L168" s="12">
        <f t="shared" si="0"/>
        <v>1</v>
      </c>
      <c r="M168">
        <f>Table16[[#This Row],[Column1]]*Table16[[#This Row],[Column2]]</f>
        <v>1385099.6038277512</v>
      </c>
      <c r="N168">
        <f t="shared" si="1"/>
        <v>1411886.8391281234</v>
      </c>
    </row>
    <row r="169" spans="2:14" x14ac:dyDescent="0.25">
      <c r="B169" s="31">
        <v>44287</v>
      </c>
      <c r="C169" s="21">
        <v>1159024</v>
      </c>
      <c r="D169" s="21"/>
      <c r="E169" s="21"/>
      <c r="F169" s="21"/>
      <c r="G169" s="17">
        <v>1197135.6666666667</v>
      </c>
      <c r="H169" s="17"/>
      <c r="I169" s="17"/>
      <c r="J169" s="17"/>
      <c r="K169" s="21">
        <v>1413828.4229665073</v>
      </c>
      <c r="L169" s="12">
        <f t="shared" si="0"/>
        <v>1</v>
      </c>
      <c r="M169">
        <f>Table16[[#This Row],[Column1]]*Table16[[#This Row],[Column2]]</f>
        <v>1413828.4229665073</v>
      </c>
      <c r="N169">
        <f t="shared" si="1"/>
        <v>1398644.1597022861</v>
      </c>
    </row>
    <row r="170" spans="2:14" x14ac:dyDescent="0.25">
      <c r="B170" s="31">
        <v>44317</v>
      </c>
      <c r="C170" s="21">
        <v>1198706</v>
      </c>
      <c r="D170" s="21"/>
      <c r="E170" s="21"/>
      <c r="F170" s="21"/>
      <c r="G170" s="17">
        <v>1232206.6666666667</v>
      </c>
      <c r="H170" s="17"/>
      <c r="I170" s="17"/>
      <c r="J170" s="17"/>
      <c r="K170" s="21">
        <v>1397004.4523125996</v>
      </c>
      <c r="L170" s="12">
        <f t="shared" si="0"/>
        <v>1</v>
      </c>
      <c r="M170">
        <f>Table16[[#This Row],[Column1]]*Table16[[#This Row],[Column2]]</f>
        <v>1397004.4523125996</v>
      </c>
      <c r="N170">
        <f t="shared" si="1"/>
        <v>1423445.4515683148</v>
      </c>
    </row>
    <row r="171" spans="2:14" x14ac:dyDescent="0.25">
      <c r="B171" s="31">
        <v>44348</v>
      </c>
      <c r="C171" s="21">
        <v>1338890</v>
      </c>
      <c r="D171" s="21"/>
      <c r="E171" s="21"/>
      <c r="F171" s="21"/>
      <c r="G171" s="17">
        <v>1268775.3333333333</v>
      </c>
      <c r="H171" s="17"/>
      <c r="I171" s="17"/>
      <c r="J171" s="17"/>
      <c r="K171" s="21">
        <v>1459503.4794258373</v>
      </c>
      <c r="L171" s="12">
        <f t="shared" si="0"/>
        <v>1</v>
      </c>
      <c r="M171">
        <f>Table16[[#This Row],[Column1]]*Table16[[#This Row],[Column2]]</f>
        <v>1459503.4794258373</v>
      </c>
      <c r="N171">
        <f t="shared" si="1"/>
        <v>1427228.6525576126</v>
      </c>
    </row>
    <row r="172" spans="2:14" x14ac:dyDescent="0.25">
      <c r="B172" s="31">
        <v>44378</v>
      </c>
      <c r="C172" s="21">
        <v>1268730</v>
      </c>
      <c r="D172" s="21"/>
      <c r="E172" s="21"/>
      <c r="F172" s="21"/>
      <c r="G172" s="17">
        <v>1250985.803030303</v>
      </c>
      <c r="H172" s="17"/>
      <c r="I172" s="17"/>
      <c r="J172" s="17"/>
      <c r="K172" s="21">
        <v>1425178.0259344012</v>
      </c>
      <c r="L172" s="12">
        <f t="shared" si="0"/>
        <v>1</v>
      </c>
      <c r="M172">
        <f>Table16[[#This Row],[Column1]]*Table16[[#This Row],[Column2]]</f>
        <v>1425178.0259344012</v>
      </c>
      <c r="N172">
        <f t="shared" si="1"/>
        <v>1440163.0016596166</v>
      </c>
    </row>
    <row r="173" spans="2:14" x14ac:dyDescent="0.25">
      <c r="B173" s="31">
        <v>44409</v>
      </c>
      <c r="C173" s="21">
        <v>1145337.4090909092</v>
      </c>
      <c r="D173" s="21"/>
      <c r="E173" s="21"/>
      <c r="F173" s="21"/>
      <c r="G173" s="17">
        <v>1238103.1363636365</v>
      </c>
      <c r="H173" s="17"/>
      <c r="I173" s="17"/>
      <c r="J173" s="17"/>
      <c r="K173" s="21">
        <v>1435807.4996186115</v>
      </c>
      <c r="L173" s="12">
        <f t="shared" si="0"/>
        <v>1</v>
      </c>
      <c r="M173">
        <f>Table16[[#This Row],[Column1]]*Table16[[#This Row],[Column2]]</f>
        <v>1435807.4996186115</v>
      </c>
      <c r="N173">
        <f t="shared" si="1"/>
        <v>1434584.3417238749</v>
      </c>
    </row>
    <row r="174" spans="2:14" x14ac:dyDescent="0.25">
      <c r="B174" s="31">
        <v>44440</v>
      </c>
      <c r="C174" s="21">
        <v>1300242</v>
      </c>
      <c r="D174" s="21"/>
      <c r="E174" s="21"/>
      <c r="F174" s="21"/>
      <c r="G174" s="17">
        <v>1242606.4696969697</v>
      </c>
      <c r="H174" s="17"/>
      <c r="I174" s="17"/>
      <c r="J174" s="17"/>
      <c r="K174" s="21">
        <v>1442767.4996186115</v>
      </c>
      <c r="L174" s="12">
        <f t="shared" si="0"/>
        <v>1</v>
      </c>
      <c r="M174">
        <f>Table16[[#This Row],[Column1]]*Table16[[#This Row],[Column2]]</f>
        <v>1442767.4996186115</v>
      </c>
      <c r="N174">
        <f t="shared" si="1"/>
        <v>1456131.0406814136</v>
      </c>
    </row>
    <row r="175" spans="2:14" x14ac:dyDescent="0.25">
      <c r="B175" s="31">
        <v>44470</v>
      </c>
      <c r="C175" s="21">
        <v>1282240</v>
      </c>
      <c r="D175" s="21"/>
      <c r="E175" s="21"/>
      <c r="F175" s="21"/>
      <c r="G175" s="17">
        <v>1335161.3333333333</v>
      </c>
      <c r="H175" s="17"/>
      <c r="I175" s="17"/>
      <c r="J175" s="17"/>
      <c r="K175" s="21">
        <v>1489818.1228070178</v>
      </c>
      <c r="L175" s="12">
        <f t="shared" si="0"/>
        <v>1</v>
      </c>
      <c r="M175">
        <f>Table16[[#This Row],[Column1]]*Table16[[#This Row],[Column2]]</f>
        <v>1489818.1228070178</v>
      </c>
      <c r="N175">
        <f t="shared" si="1"/>
        <v>1457277.6460717011</v>
      </c>
    </row>
    <row r="176" spans="2:14" x14ac:dyDescent="0.25">
      <c r="B176" s="31">
        <v>44501</v>
      </c>
      <c r="C176" s="21">
        <v>1423002</v>
      </c>
      <c r="D176" s="21"/>
      <c r="E176" s="21"/>
      <c r="F176" s="21"/>
      <c r="G176" s="17">
        <v>1292394.6666666667</v>
      </c>
      <c r="H176" s="17"/>
      <c r="I176" s="17"/>
      <c r="J176" s="17"/>
      <c r="K176" s="21">
        <v>1439247.3157894739</v>
      </c>
      <c r="L176" s="12">
        <f t="shared" si="0"/>
        <v>1</v>
      </c>
      <c r="M176">
        <f>Table16[[#This Row],[Column1]]*Table16[[#This Row],[Column2]]</f>
        <v>1439247.3157894739</v>
      </c>
      <c r="N176">
        <f t="shared" si="1"/>
        <v>1450323.7602339182</v>
      </c>
    </row>
    <row r="177" spans="2:14" x14ac:dyDescent="0.25">
      <c r="B177" s="31">
        <v>44531</v>
      </c>
      <c r="C177" s="21">
        <v>1171942</v>
      </c>
      <c r="D177" s="21"/>
      <c r="E177" s="21"/>
      <c r="F177" s="21"/>
      <c r="G177" s="17">
        <v>1277834</v>
      </c>
      <c r="H177" s="17"/>
      <c r="I177" s="17"/>
      <c r="J177" s="17"/>
      <c r="K177" s="21">
        <v>1421905.8421052631</v>
      </c>
      <c r="L177" s="12">
        <f t="shared" si="0"/>
        <v>1</v>
      </c>
      <c r="M177">
        <f>Table16[[#This Row],[Column1]]*Table16[[#This Row],[Column2]]</f>
        <v>1421905.8421052631</v>
      </c>
      <c r="N177">
        <f t="shared" si="1"/>
        <v>1407450.0635034556</v>
      </c>
    </row>
    <row r="178" spans="2:14" x14ac:dyDescent="0.25">
      <c r="B178" s="31">
        <v>44562</v>
      </c>
      <c r="C178" s="21">
        <v>1238558</v>
      </c>
      <c r="D178" s="21"/>
      <c r="E178" s="21"/>
      <c r="F178" s="21"/>
      <c r="G178" s="17">
        <v>1223011.3333333333</v>
      </c>
      <c r="H178" s="17"/>
      <c r="I178" s="17"/>
      <c r="J178" s="17"/>
      <c r="K178" s="21">
        <v>1361197.03261563</v>
      </c>
      <c r="L178" s="12">
        <f t="shared" si="0"/>
        <v>1</v>
      </c>
      <c r="M178">
        <f>Table16[[#This Row],[Column1]]*Table16[[#This Row],[Column2]]</f>
        <v>1361197.03261563</v>
      </c>
      <c r="N178">
        <f t="shared" si="1"/>
        <v>1406611.7884370014</v>
      </c>
    </row>
    <row r="179" spans="2:14" x14ac:dyDescent="0.25">
      <c r="B179" s="31">
        <v>44593</v>
      </c>
      <c r="C179" s="21">
        <v>1258534</v>
      </c>
      <c r="D179" s="21"/>
      <c r="E179" s="21"/>
      <c r="F179" s="21"/>
      <c r="G179" s="17">
        <v>1312323.3333333333</v>
      </c>
      <c r="H179" s="17"/>
      <c r="I179" s="17"/>
      <c r="J179" s="17"/>
      <c r="K179" s="21">
        <v>1436732.4905901116</v>
      </c>
      <c r="L179" s="12">
        <f t="shared" si="0"/>
        <v>1</v>
      </c>
      <c r="M179">
        <f>Table16[[#This Row],[Column1]]*Table16[[#This Row],[Column2]]</f>
        <v>1436732.4905901116</v>
      </c>
      <c r="N179">
        <f t="shared" si="1"/>
        <v>1394343.0423444975</v>
      </c>
    </row>
    <row r="180" spans="2:14" x14ac:dyDescent="0.25">
      <c r="B180" s="31">
        <v>44621</v>
      </c>
      <c r="C180" s="21">
        <v>1439878</v>
      </c>
      <c r="D180" s="21"/>
      <c r="E180" s="21"/>
      <c r="F180" s="21"/>
      <c r="G180" s="17">
        <v>1294762.7971014492</v>
      </c>
      <c r="H180" s="17"/>
      <c r="I180" s="17"/>
      <c r="J180" s="17"/>
      <c r="K180" s="21">
        <v>1385099.6038277512</v>
      </c>
      <c r="L180" s="12">
        <f t="shared" si="0"/>
        <v>1</v>
      </c>
      <c r="M180">
        <f>Table16[[#This Row],[Column1]]*Table16[[#This Row],[Column2]]</f>
        <v>1385099.6038277512</v>
      </c>
      <c r="N180">
        <f t="shared" si="1"/>
        <v>1411886.8391281234</v>
      </c>
    </row>
    <row r="181" spans="2:14" x14ac:dyDescent="0.25">
      <c r="B181" s="31">
        <v>44652</v>
      </c>
      <c r="C181" s="21">
        <v>1185876.3913043477</v>
      </c>
      <c r="D181" s="21"/>
      <c r="E181" s="21"/>
      <c r="F181" s="21"/>
      <c r="G181" s="17">
        <v>1342203.2532418</v>
      </c>
      <c r="H181" s="17"/>
      <c r="I181" s="17"/>
      <c r="J181" s="17"/>
      <c r="K181" s="21">
        <v>1413828.4229665073</v>
      </c>
      <c r="L181" s="12">
        <f t="shared" si="0"/>
        <v>1</v>
      </c>
      <c r="M181">
        <f>Table16[[#This Row],[Column1]]*Table16[[#This Row],[Column2]]</f>
        <v>1413828.4229665073</v>
      </c>
      <c r="N181">
        <f t="shared" si="1"/>
        <v>1398644.1597022861</v>
      </c>
    </row>
    <row r="182" spans="2:14" x14ac:dyDescent="0.25">
      <c r="B182" s="31">
        <v>44682</v>
      </c>
      <c r="C182" s="21">
        <v>1400855.3684210526</v>
      </c>
      <c r="D182" s="21"/>
      <c r="E182" s="21"/>
      <c r="F182" s="21"/>
      <c r="G182" s="17">
        <v>1299916.1479786423</v>
      </c>
      <c r="H182" s="17"/>
      <c r="I182" s="17"/>
      <c r="J182" s="17"/>
      <c r="K182" s="21">
        <v>1397004.4523125996</v>
      </c>
      <c r="L182" s="12">
        <f t="shared" si="0"/>
        <v>1</v>
      </c>
      <c r="M182">
        <f>Table16[[#This Row],[Column1]]*Table16[[#This Row],[Column2]]</f>
        <v>1397004.4523125996</v>
      </c>
      <c r="N182">
        <f t="shared" si="1"/>
        <v>1423445.4515683148</v>
      </c>
    </row>
    <row r="183" spans="2:14" x14ac:dyDescent="0.25">
      <c r="B183" s="31">
        <v>44713</v>
      </c>
      <c r="C183" s="21">
        <v>1313016.6842105263</v>
      </c>
      <c r="D183" s="21"/>
      <c r="E183" s="21"/>
      <c r="F183" s="21"/>
      <c r="G183" s="17">
        <v>1337177.0289473685</v>
      </c>
      <c r="H183" s="17"/>
      <c r="I183" s="17"/>
      <c r="J183" s="17"/>
      <c r="K183" s="21">
        <v>1459503.4794258373</v>
      </c>
      <c r="L183" s="12">
        <f t="shared" si="0"/>
        <v>1</v>
      </c>
      <c r="M183">
        <f>Table16[[#This Row],[Column1]]*Table16[[#This Row],[Column2]]</f>
        <v>1459503.4794258373</v>
      </c>
      <c r="N183">
        <f t="shared" si="1"/>
        <v>1427228.6525576126</v>
      </c>
    </row>
    <row r="184" spans="2:14" x14ac:dyDescent="0.25">
      <c r="B184" s="31">
        <v>44743</v>
      </c>
      <c r="C184" s="21">
        <v>1297659.0342105264</v>
      </c>
      <c r="D184" s="21"/>
      <c r="E184" s="21"/>
      <c r="F184" s="21"/>
      <c r="G184" s="17">
        <v>1319300.8061403509</v>
      </c>
      <c r="H184" s="17"/>
      <c r="I184" s="17"/>
      <c r="J184" s="17"/>
      <c r="K184" s="21">
        <v>1425178.0259344012</v>
      </c>
      <c r="L184" s="12">
        <f t="shared" si="0"/>
        <v>1</v>
      </c>
      <c r="M184">
        <f>Table16[[#This Row],[Column1]]*Table16[[#This Row],[Column2]]</f>
        <v>1425178.0259344012</v>
      </c>
      <c r="N184">
        <f t="shared" si="1"/>
        <v>1440163.0016596166</v>
      </c>
    </row>
    <row r="185" spans="2:14" x14ac:dyDescent="0.25">
      <c r="B185" s="31">
        <v>44774</v>
      </c>
      <c r="C185" s="21">
        <v>1347226.7000000002</v>
      </c>
      <c r="D185" s="21"/>
      <c r="E185" s="21"/>
      <c r="F185" s="21"/>
      <c r="G185" s="17">
        <v>1340146.3614035088</v>
      </c>
      <c r="H185" s="17"/>
      <c r="I185" s="17"/>
      <c r="J185" s="17"/>
      <c r="K185" s="21">
        <v>1435807.4996186115</v>
      </c>
      <c r="L185" s="12">
        <f t="shared" si="0"/>
        <v>1</v>
      </c>
      <c r="M185">
        <f>Table16[[#This Row],[Column1]]*Table16[[#This Row],[Column2]]</f>
        <v>1435807.4996186115</v>
      </c>
      <c r="N185">
        <f t="shared" si="1"/>
        <v>1434584.3417238749</v>
      </c>
    </row>
    <row r="186" spans="2:14" x14ac:dyDescent="0.25">
      <c r="B186" s="31">
        <v>44805</v>
      </c>
      <c r="C186" s="21">
        <v>1375553.35</v>
      </c>
      <c r="D186" s="21"/>
      <c r="E186" s="21"/>
      <c r="F186" s="21"/>
      <c r="G186" s="17">
        <v>1376616.1333333335</v>
      </c>
      <c r="H186" s="17"/>
      <c r="I186" s="17"/>
      <c r="J186" s="17"/>
      <c r="K186" s="21">
        <v>1442767.4996186115</v>
      </c>
      <c r="L186" s="12">
        <f t="shared" si="0"/>
        <v>1</v>
      </c>
      <c r="M186">
        <f>Table16[[#This Row],[Column1]]*Table16[[#This Row],[Column2]]</f>
        <v>1442767.4996186115</v>
      </c>
      <c r="N186">
        <f t="shared" si="1"/>
        <v>1456131.0406814136</v>
      </c>
    </row>
    <row r="187" spans="2:14" x14ac:dyDescent="0.25">
      <c r="B187" s="31">
        <v>44835</v>
      </c>
      <c r="C187" s="21">
        <v>1407068.35</v>
      </c>
      <c r="D187" s="21"/>
      <c r="E187" s="21"/>
      <c r="F187" s="21"/>
      <c r="G187" s="17">
        <v>1443309.1333333335</v>
      </c>
      <c r="H187" s="17"/>
      <c r="I187" s="17"/>
      <c r="J187" s="17"/>
      <c r="K187" s="21">
        <v>1489818.1228070178</v>
      </c>
      <c r="L187" s="12">
        <f t="shared" si="0"/>
        <v>1</v>
      </c>
      <c r="M187">
        <f>Table16[[#This Row],[Column1]]*Table16[[#This Row],[Column2]]</f>
        <v>1489818.1228070178</v>
      </c>
      <c r="N187">
        <f t="shared" si="1"/>
        <v>1457277.6460717011</v>
      </c>
    </row>
    <row r="188" spans="2:14" x14ac:dyDescent="0.25">
      <c r="B188" s="31">
        <v>44866</v>
      </c>
      <c r="C188" s="21">
        <v>1547305.7</v>
      </c>
      <c r="D188" s="21">
        <v>1547305.7</v>
      </c>
      <c r="E188" s="21">
        <v>1547305.7</v>
      </c>
      <c r="F188" s="21">
        <v>1547305.7</v>
      </c>
      <c r="G188" s="17">
        <v>1394856.2825998256</v>
      </c>
      <c r="H188" s="17">
        <v>1394856.2825998256</v>
      </c>
      <c r="I188" s="17"/>
      <c r="J188" s="17"/>
      <c r="K188" s="21">
        <v>1439247.3157894739</v>
      </c>
      <c r="L188" s="12">
        <f t="shared" si="0"/>
        <v>1</v>
      </c>
      <c r="M188">
        <f>Table16[[#This Row],[Column1]]*Table16[[#This Row],[Column2]]</f>
        <v>1439247.3157894739</v>
      </c>
      <c r="N188">
        <f t="shared" si="1"/>
        <v>1450323.7602339182</v>
      </c>
    </row>
    <row r="189" spans="2:14" x14ac:dyDescent="0.25">
      <c r="B189" s="31">
        <v>44896</v>
      </c>
      <c r="C189" s="21"/>
      <c r="D189" s="21">
        <v>1241792.4443270022</v>
      </c>
      <c r="E189" s="21">
        <v>1237594.0728168269</v>
      </c>
      <c r="F189" s="21">
        <v>1234665.3302754811</v>
      </c>
      <c r="G189" s="17"/>
      <c r="H189" s="17">
        <f>AVERAGE(D188:D190)</f>
        <v>1429300.4477966845</v>
      </c>
      <c r="I189" s="17">
        <f t="shared" ref="I189:J204" si="2">AVERAGE(E188:E190)</f>
        <v>1424528.5024792168</v>
      </c>
      <c r="J189" s="17">
        <f t="shared" si="2"/>
        <v>1421206.4032109494</v>
      </c>
      <c r="K189" s="21">
        <v>1421905.8421052631</v>
      </c>
      <c r="L189" s="12">
        <f t="shared" si="0"/>
        <v>1</v>
      </c>
      <c r="M189">
        <f>Table16[[#This Row],[Column1]]*Table16[[#This Row],[Column2]]</f>
        <v>1421905.8421052631</v>
      </c>
      <c r="N189">
        <f t="shared" si="1"/>
        <v>1407450.0635034556</v>
      </c>
    </row>
    <row r="190" spans="2:14" x14ac:dyDescent="0.25">
      <c r="B190" s="31">
        <v>44927</v>
      </c>
      <c r="C190" s="21"/>
      <c r="D190" s="21">
        <v>1498803.1990630513</v>
      </c>
      <c r="E190" s="21">
        <v>1488685.7346208231</v>
      </c>
      <c r="F190" s="21">
        <v>1481648.1793573676</v>
      </c>
      <c r="G190" s="17"/>
      <c r="H190" s="17">
        <f t="shared" ref="H190:J216" si="3">AVERAGE(D189:D191)</f>
        <v>1362504.1351293933</v>
      </c>
      <c r="I190" s="17">
        <f t="shared" si="2"/>
        <v>1353193.782410061</v>
      </c>
      <c r="J190" s="17">
        <f t="shared" si="2"/>
        <v>1346723.9116296095</v>
      </c>
      <c r="K190" s="21">
        <v>1361197.03261563</v>
      </c>
      <c r="L190" s="12">
        <f t="shared" si="0"/>
        <v>1</v>
      </c>
      <c r="M190">
        <f>Table16[[#This Row],[Column1]]*Table16[[#This Row],[Column2]]</f>
        <v>1361197.03261563</v>
      </c>
      <c r="N190">
        <f t="shared" si="1"/>
        <v>1406611.7884370014</v>
      </c>
    </row>
    <row r="191" spans="2:14" x14ac:dyDescent="0.25">
      <c r="B191" s="31">
        <v>44958</v>
      </c>
      <c r="C191" s="21"/>
      <c r="D191" s="21">
        <v>1346916.761998127</v>
      </c>
      <c r="E191" s="21">
        <v>1333301.539792533</v>
      </c>
      <c r="F191" s="21">
        <v>1323858.2252559802</v>
      </c>
      <c r="G191" s="17"/>
      <c r="H191" s="17">
        <f t="shared" si="3"/>
        <v>1431418.34515661</v>
      </c>
      <c r="I191" s="17">
        <f t="shared" si="2"/>
        <v>1417010.6939985321</v>
      </c>
      <c r="J191" s="17">
        <f t="shared" si="2"/>
        <v>1407023.9754326956</v>
      </c>
      <c r="K191" s="21">
        <v>1436732.4905901116</v>
      </c>
      <c r="L191" s="12">
        <f t="shared" si="0"/>
        <v>1</v>
      </c>
      <c r="M191">
        <f>Table16[[#This Row],[Column1]]*Table16[[#This Row],[Column2]]</f>
        <v>1436732.4905901116</v>
      </c>
      <c r="N191">
        <f t="shared" si="1"/>
        <v>1394343.0423444975</v>
      </c>
    </row>
    <row r="192" spans="2:14" x14ac:dyDescent="0.25">
      <c r="B192" s="31">
        <v>44986</v>
      </c>
      <c r="C192" s="21"/>
      <c r="D192" s="21">
        <v>1448535.0744086518</v>
      </c>
      <c r="E192" s="21">
        <v>1429044.8075822399</v>
      </c>
      <c r="F192" s="21">
        <v>1415565.5216847386</v>
      </c>
      <c r="G192" s="17"/>
      <c r="H192" s="17">
        <f t="shared" si="3"/>
        <v>1393258.1648877279</v>
      </c>
      <c r="I192" s="17">
        <f t="shared" si="2"/>
        <v>1374475.1496917342</v>
      </c>
      <c r="J192" s="17">
        <f t="shared" si="2"/>
        <v>1361491.3515422328</v>
      </c>
      <c r="K192" s="21">
        <v>1385099.6038277512</v>
      </c>
      <c r="L192" s="12">
        <f t="shared" si="0"/>
        <v>1</v>
      </c>
      <c r="M192">
        <f>Table16[[#This Row],[Column1]]*Table16[[#This Row],[Column2]]</f>
        <v>1385099.6038277512</v>
      </c>
      <c r="N192">
        <f t="shared" si="1"/>
        <v>1411886.8391281234</v>
      </c>
    </row>
    <row r="193" spans="2:14" x14ac:dyDescent="0.25">
      <c r="B193" s="31">
        <v>45017</v>
      </c>
      <c r="C193" s="21"/>
      <c r="D193" s="21">
        <v>1384322.6582564048</v>
      </c>
      <c r="E193" s="21">
        <v>1361079.10170043</v>
      </c>
      <c r="F193" s="21">
        <v>1345050.3076859796</v>
      </c>
      <c r="G193" s="17"/>
      <c r="H193" s="17">
        <f t="shared" si="3"/>
        <v>1435520.1463227954</v>
      </c>
      <c r="I193" s="17">
        <f t="shared" si="2"/>
        <v>1411394.5131872648</v>
      </c>
      <c r="J193" s="17">
        <f t="shared" si="2"/>
        <v>1394764.1159140966</v>
      </c>
      <c r="K193" s="21">
        <v>1413828.4229665073</v>
      </c>
      <c r="L193" s="12">
        <f t="shared" si="0"/>
        <v>1</v>
      </c>
      <c r="M193">
        <f>Table16[[#This Row],[Column1]]*Table16[[#This Row],[Column2]]</f>
        <v>1413828.4229665073</v>
      </c>
      <c r="N193">
        <f t="shared" si="1"/>
        <v>1398644.1597022861</v>
      </c>
    </row>
    <row r="194" spans="2:14" x14ac:dyDescent="0.25">
      <c r="B194" s="31">
        <v>45047</v>
      </c>
      <c r="C194" s="21"/>
      <c r="D194" s="21">
        <v>1473702.7063033304</v>
      </c>
      <c r="E194" s="21">
        <v>1444059.6302791245</v>
      </c>
      <c r="F194" s="21">
        <v>1423676.5183715713</v>
      </c>
      <c r="G194" s="17"/>
      <c r="H194" s="17">
        <f t="shared" si="3"/>
        <v>1431900.0806603811</v>
      </c>
      <c r="I194" s="17">
        <f t="shared" si="2"/>
        <v>1403044.1208063809</v>
      </c>
      <c r="J194" s="17">
        <f t="shared" si="2"/>
        <v>1383209.0853427921</v>
      </c>
      <c r="K194" s="21">
        <v>1397004.4523125996</v>
      </c>
      <c r="L194" s="12">
        <f t="shared" si="0"/>
        <v>1</v>
      </c>
      <c r="M194">
        <f>Table16[[#This Row],[Column1]]*Table16[[#This Row],[Column2]]</f>
        <v>1397004.4523125996</v>
      </c>
      <c r="N194">
        <f t="shared" si="1"/>
        <v>1423445.4515683148</v>
      </c>
    </row>
    <row r="195" spans="2:14" x14ac:dyDescent="0.25">
      <c r="B195" s="31">
        <v>45078</v>
      </c>
      <c r="C195" s="21"/>
      <c r="D195" s="21">
        <v>1437674.8774214075</v>
      </c>
      <c r="E195" s="21">
        <v>1403993.6304395879</v>
      </c>
      <c r="F195" s="21">
        <v>1380900.4299708253</v>
      </c>
      <c r="G195" s="17"/>
      <c r="H195" s="17">
        <f t="shared" si="3"/>
        <v>1510342.1986885946</v>
      </c>
      <c r="I195" s="17">
        <f t="shared" si="2"/>
        <v>1474803.4109643523</v>
      </c>
      <c r="J195" s="17">
        <f t="shared" si="2"/>
        <v>1450445.5298945133</v>
      </c>
      <c r="K195" s="21">
        <v>1459503.4794258373</v>
      </c>
      <c r="L195" s="12">
        <f t="shared" si="0"/>
        <v>1</v>
      </c>
      <c r="M195">
        <f>Table16[[#This Row],[Column1]]*Table16[[#This Row],[Column2]]</f>
        <v>1459503.4794258373</v>
      </c>
      <c r="N195">
        <f t="shared" si="1"/>
        <v>1427228.6525576126</v>
      </c>
    </row>
    <row r="196" spans="2:14" x14ac:dyDescent="0.25">
      <c r="B196" s="31">
        <v>45108</v>
      </c>
      <c r="C196" s="21"/>
      <c r="D196" s="21">
        <v>1619649.0123410453</v>
      </c>
      <c r="E196" s="21">
        <v>1576356.9721743441</v>
      </c>
      <c r="F196" s="21">
        <v>1546759.6413411438</v>
      </c>
      <c r="G196" s="17"/>
      <c r="H196" s="17">
        <f t="shared" si="3"/>
        <v>1488182.7405967051</v>
      </c>
      <c r="I196" s="17">
        <f t="shared" si="2"/>
        <v>1448443.4471439135</v>
      </c>
      <c r="J196" s="17">
        <f t="shared" si="2"/>
        <v>1421280.567610896</v>
      </c>
      <c r="K196" s="21">
        <v>1425178.0259344012</v>
      </c>
      <c r="L196" s="12">
        <f t="shared" si="0"/>
        <v>1</v>
      </c>
      <c r="M196">
        <f>Table16[[#This Row],[Column1]]*Table16[[#This Row],[Column2]]</f>
        <v>1425178.0259344012</v>
      </c>
      <c r="N196">
        <f t="shared" si="1"/>
        <v>1440163.0016596166</v>
      </c>
    </row>
    <row r="197" spans="2:14" x14ac:dyDescent="0.25">
      <c r="B197" s="31">
        <v>45139</v>
      </c>
      <c r="C197" s="21"/>
      <c r="D197" s="21">
        <v>1407224.3320276625</v>
      </c>
      <c r="E197" s="21">
        <v>1364979.7388178082</v>
      </c>
      <c r="F197" s="21">
        <v>1336181.6315207186</v>
      </c>
      <c r="G197" s="17"/>
      <c r="H197" s="17">
        <f t="shared" si="3"/>
        <v>1513175.2725586954</v>
      </c>
      <c r="I197" s="17">
        <f t="shared" si="2"/>
        <v>1467873.0210226793</v>
      </c>
      <c r="J197" s="17">
        <f t="shared" si="2"/>
        <v>1436995.0630332779</v>
      </c>
      <c r="K197" s="21">
        <v>1435807.4996186115</v>
      </c>
      <c r="L197" s="12">
        <f t="shared" si="0"/>
        <v>1</v>
      </c>
      <c r="M197">
        <f>Table16[[#This Row],[Column1]]*Table16[[#This Row],[Column2]]</f>
        <v>1435807.4996186115</v>
      </c>
      <c r="N197">
        <f t="shared" si="1"/>
        <v>1434584.3417238749</v>
      </c>
    </row>
    <row r="198" spans="2:14" x14ac:dyDescent="0.25">
      <c r="B198" s="31">
        <v>45170</v>
      </c>
      <c r="C198" s="21"/>
      <c r="D198" s="21">
        <v>1512652.4733073779</v>
      </c>
      <c r="E198" s="21">
        <v>1462282.3520758857</v>
      </c>
      <c r="F198" s="21">
        <v>1428043.9162379703</v>
      </c>
      <c r="G198" s="17"/>
      <c r="H198" s="17">
        <f t="shared" si="3"/>
        <v>1536064.7667598408</v>
      </c>
      <c r="I198" s="17">
        <f t="shared" si="2"/>
        <v>1484614.0019234521</v>
      </c>
      <c r="J198" s="17">
        <f t="shared" si="2"/>
        <v>1449653.6531083826</v>
      </c>
      <c r="K198" s="21">
        <v>1442767.4996186115</v>
      </c>
      <c r="L198" s="12">
        <f t="shared" si="0"/>
        <v>1</v>
      </c>
      <c r="M198">
        <f>Table16[[#This Row],[Column1]]*Table16[[#This Row],[Column2]]</f>
        <v>1442767.4996186115</v>
      </c>
      <c r="N198">
        <f t="shared" si="1"/>
        <v>1456131.0406814136</v>
      </c>
    </row>
    <row r="199" spans="2:14" x14ac:dyDescent="0.25">
      <c r="B199" s="31">
        <v>45200</v>
      </c>
      <c r="C199" s="21"/>
      <c r="D199" s="21">
        <v>1688317.4949444823</v>
      </c>
      <c r="E199" s="21">
        <v>1626579.914876662</v>
      </c>
      <c r="F199" s="21">
        <v>1584735.4115664591</v>
      </c>
      <c r="G199" s="17"/>
      <c r="H199" s="17">
        <f t="shared" si="3"/>
        <v>1600471.2473461395</v>
      </c>
      <c r="I199" s="17">
        <f t="shared" si="2"/>
        <v>1541856.2381686724</v>
      </c>
      <c r="J199" s="17">
        <f t="shared" si="2"/>
        <v>1502136.7580709963</v>
      </c>
      <c r="K199" s="21">
        <v>1489818.1228070178</v>
      </c>
      <c r="L199" s="12">
        <f t="shared" si="0"/>
        <v>1</v>
      </c>
      <c r="M199">
        <f>Table16[[#This Row],[Column1]]*Table16[[#This Row],[Column2]]</f>
        <v>1489818.1228070178</v>
      </c>
      <c r="N199">
        <f t="shared" si="1"/>
        <v>1457277.6460717011</v>
      </c>
    </row>
    <row r="200" spans="2:14" x14ac:dyDescent="0.25">
      <c r="B200" s="31">
        <v>45231</v>
      </c>
      <c r="C200" s="21"/>
      <c r="D200" s="21">
        <v>1600443.7737865581</v>
      </c>
      <c r="E200" s="21">
        <v>1536706.4475534693</v>
      </c>
      <c r="F200" s="21">
        <v>1493630.9464085593</v>
      </c>
      <c r="G200" s="17"/>
      <c r="H200" s="17">
        <f t="shared" si="3"/>
        <v>1559518.5331748193</v>
      </c>
      <c r="I200" s="17">
        <f t="shared" si="2"/>
        <v>1497740.2705185066</v>
      </c>
      <c r="J200" s="17">
        <f t="shared" si="2"/>
        <v>1455987.4332810827</v>
      </c>
      <c r="K200" s="21">
        <v>1439247.3157894739</v>
      </c>
      <c r="L200" s="12">
        <f t="shared" si="0"/>
        <v>1</v>
      </c>
      <c r="M200">
        <f>Table16[[#This Row],[Column1]]*Table16[[#This Row],[Column2]]</f>
        <v>1439247.3157894739</v>
      </c>
      <c r="N200">
        <f t="shared" si="1"/>
        <v>1450323.7602339182</v>
      </c>
    </row>
    <row r="201" spans="2:14" x14ac:dyDescent="0.25">
      <c r="B201" s="31">
        <v>45261</v>
      </c>
      <c r="C201" s="21"/>
      <c r="D201" s="21">
        <v>1389794.3307934178</v>
      </c>
      <c r="E201" s="21">
        <v>1329934.4491253882</v>
      </c>
      <c r="F201" s="21">
        <v>1289595.94186823</v>
      </c>
      <c r="G201" s="17"/>
      <c r="H201" s="17">
        <f t="shared" si="3"/>
        <v>1555891.593241873</v>
      </c>
      <c r="I201" s="17">
        <f t="shared" si="2"/>
        <v>1488800.554352138</v>
      </c>
      <c r="J201" s="17">
        <f t="shared" si="2"/>
        <v>1443598.0054688239</v>
      </c>
      <c r="K201" s="21">
        <v>1421905.8421052631</v>
      </c>
      <c r="L201" s="12">
        <f t="shared" si="0"/>
        <v>1</v>
      </c>
      <c r="M201">
        <f>Table16[[#This Row],[Column1]]*Table16[[#This Row],[Column2]]</f>
        <v>1421905.8421052631</v>
      </c>
      <c r="N201">
        <f t="shared" si="1"/>
        <v>1407450.0635034556</v>
      </c>
    </row>
    <row r="202" spans="2:14" x14ac:dyDescent="0.25">
      <c r="B202" s="31">
        <v>45292</v>
      </c>
      <c r="C202" s="21"/>
      <c r="D202" s="21">
        <v>1677436.6751456424</v>
      </c>
      <c r="E202" s="21">
        <v>1599760.7663775564</v>
      </c>
      <c r="F202" s="21">
        <v>1547567.1281296827</v>
      </c>
      <c r="G202" s="17"/>
      <c r="H202" s="17">
        <f t="shared" si="3"/>
        <v>1524892.9330631169</v>
      </c>
      <c r="I202" s="17">
        <f t="shared" si="2"/>
        <v>1454159.3783439102</v>
      </c>
      <c r="J202" s="17">
        <f t="shared" si="2"/>
        <v>1406640.0413680933</v>
      </c>
      <c r="K202" s="21">
        <v>1361197.03261563</v>
      </c>
      <c r="L202" s="12">
        <f t="shared" si="0"/>
        <v>1</v>
      </c>
      <c r="M202">
        <f>Table16[[#This Row],[Column1]]*Table16[[#This Row],[Column2]]</f>
        <v>1361197.03261563</v>
      </c>
      <c r="N202">
        <f t="shared" si="1"/>
        <v>1406611.7884370014</v>
      </c>
    </row>
    <row r="203" spans="2:14" x14ac:dyDescent="0.25">
      <c r="B203" s="31">
        <v>45323</v>
      </c>
      <c r="C203" s="21"/>
      <c r="D203" s="21">
        <v>1507447.7932502907</v>
      </c>
      <c r="E203" s="21">
        <v>1432782.9195287859</v>
      </c>
      <c r="F203" s="21">
        <v>1382757.0541063673</v>
      </c>
      <c r="G203" s="17"/>
      <c r="H203" s="17">
        <f t="shared" si="3"/>
        <v>1602020.6196136978</v>
      </c>
      <c r="I203" s="17">
        <f t="shared" si="2"/>
        <v>1522737.8492840005</v>
      </c>
      <c r="J203" s="17">
        <f t="shared" si="2"/>
        <v>1469622.8721547199</v>
      </c>
      <c r="K203" s="21">
        <v>1436732.4905901116</v>
      </c>
      <c r="L203" s="12">
        <f t="shared" si="0"/>
        <v>1</v>
      </c>
      <c r="M203">
        <f>Table16[[#This Row],[Column1]]*Table16[[#This Row],[Column2]]</f>
        <v>1436732.4905901116</v>
      </c>
      <c r="N203">
        <f t="shared" si="1"/>
        <v>1394343.0423444975</v>
      </c>
    </row>
    <row r="204" spans="2:14" x14ac:dyDescent="0.25">
      <c r="B204" s="31">
        <v>45352</v>
      </c>
      <c r="C204" s="21"/>
      <c r="D204" s="21">
        <v>1621177.3904451597</v>
      </c>
      <c r="E204" s="21">
        <v>1535669.8619456592</v>
      </c>
      <c r="F204" s="21">
        <v>1478544.4342281094</v>
      </c>
      <c r="G204" s="17"/>
      <c r="H204" s="17">
        <f t="shared" si="3"/>
        <v>1559312.3534762838</v>
      </c>
      <c r="I204" s="17">
        <f t="shared" si="2"/>
        <v>1477028.6083233077</v>
      </c>
      <c r="J204" s="17">
        <f t="shared" si="2"/>
        <v>1422064.4888812124</v>
      </c>
      <c r="K204" s="21">
        <v>1385099.6038277512</v>
      </c>
      <c r="L204" s="12">
        <f t="shared" si="0"/>
        <v>1</v>
      </c>
      <c r="M204">
        <f>Table16[[#This Row],[Column1]]*Table16[[#This Row],[Column2]]</f>
        <v>1385099.6038277512</v>
      </c>
      <c r="N204">
        <f t="shared" si="1"/>
        <v>1411886.8391281234</v>
      </c>
    </row>
    <row r="205" spans="2:14" x14ac:dyDescent="0.25">
      <c r="B205" s="31">
        <v>45383</v>
      </c>
      <c r="C205" s="21"/>
      <c r="D205" s="21">
        <v>1549311.8767334011</v>
      </c>
      <c r="E205" s="21">
        <v>1462633.0434954779</v>
      </c>
      <c r="F205" s="21">
        <v>1404891.9783091603</v>
      </c>
      <c r="G205" s="17"/>
      <c r="H205" s="17">
        <f t="shared" si="3"/>
        <v>1606611.2901664535</v>
      </c>
      <c r="I205" s="17">
        <f t="shared" si="3"/>
        <v>1516702.629418717</v>
      </c>
      <c r="J205" s="17">
        <f t="shared" si="3"/>
        <v>1456817.568000328</v>
      </c>
      <c r="K205" s="21">
        <v>1413828.4229665073</v>
      </c>
      <c r="L205" s="12">
        <f t="shared" si="0"/>
        <v>1</v>
      </c>
      <c r="M205">
        <f>Table16[[#This Row],[Column1]]*Table16[[#This Row],[Column2]]</f>
        <v>1413828.4229665073</v>
      </c>
      <c r="N205">
        <f t="shared" si="1"/>
        <v>1398644.1597022861</v>
      </c>
    </row>
    <row r="206" spans="2:14" x14ac:dyDescent="0.25">
      <c r="B206" s="31">
        <v>45413</v>
      </c>
      <c r="C206" s="21"/>
      <c r="D206" s="21">
        <v>1649344.6033207998</v>
      </c>
      <c r="E206" s="21">
        <v>1551804.982815014</v>
      </c>
      <c r="F206" s="21">
        <v>1487016.2914637148</v>
      </c>
      <c r="G206" s="17"/>
      <c r="H206" s="17">
        <f t="shared" si="3"/>
        <v>1602559.7703189075</v>
      </c>
      <c r="I206" s="17">
        <f t="shared" si="3"/>
        <v>1507729.1907646556</v>
      </c>
      <c r="J206" s="17">
        <f t="shared" si="3"/>
        <v>1444748.4508334983</v>
      </c>
      <c r="K206" s="21">
        <v>1397004.4523125996</v>
      </c>
      <c r="L206" s="12">
        <f t="shared" si="0"/>
        <v>1</v>
      </c>
      <c r="M206">
        <f>Table16[[#This Row],[Column1]]*Table16[[#This Row],[Column2]]</f>
        <v>1397004.4523125996</v>
      </c>
      <c r="N206">
        <f t="shared" si="1"/>
        <v>1423445.4515683148</v>
      </c>
    </row>
    <row r="207" spans="2:14" x14ac:dyDescent="0.25">
      <c r="B207" s="31">
        <v>45444</v>
      </c>
      <c r="C207" s="21"/>
      <c r="D207" s="21">
        <v>1609022.830902521</v>
      </c>
      <c r="E207" s="21">
        <v>1508749.5459834749</v>
      </c>
      <c r="F207" s="21">
        <v>1442337.0827276194</v>
      </c>
      <c r="G207" s="17"/>
      <c r="H207" s="17">
        <f t="shared" si="3"/>
        <v>1690350.9397925811</v>
      </c>
      <c r="I207" s="17">
        <f t="shared" si="3"/>
        <v>1584842.6434888234</v>
      </c>
      <c r="J207" s="17">
        <f t="shared" si="3"/>
        <v>1514976.263920468</v>
      </c>
      <c r="K207" s="21">
        <v>1459503.4794258373</v>
      </c>
      <c r="L207" s="12">
        <f t="shared" si="0"/>
        <v>1</v>
      </c>
      <c r="M207">
        <f>Table16[[#This Row],[Column1]]*Table16[[#This Row],[Column2]]</f>
        <v>1459503.4794258373</v>
      </c>
      <c r="N207">
        <f t="shared" si="1"/>
        <v>1427228.6525576126</v>
      </c>
    </row>
    <row r="208" spans="2:14" x14ac:dyDescent="0.25">
      <c r="B208" s="31">
        <v>45474</v>
      </c>
      <c r="C208" s="21"/>
      <c r="D208" s="21">
        <v>1812685.3851544226</v>
      </c>
      <c r="E208" s="21">
        <v>1693973.4016679812</v>
      </c>
      <c r="F208" s="21">
        <v>1615575.4175700694</v>
      </c>
      <c r="G208" s="17"/>
      <c r="H208" s="17">
        <f t="shared" si="3"/>
        <v>1665550.4271382682</v>
      </c>
      <c r="I208" s="17">
        <f t="shared" si="3"/>
        <v>1556515.8885919543</v>
      </c>
      <c r="J208" s="17">
        <f t="shared" si="3"/>
        <v>1484513.7441724634</v>
      </c>
      <c r="K208" s="21">
        <v>1425178.0259344012</v>
      </c>
      <c r="L208" s="12">
        <f t="shared" si="0"/>
        <v>1</v>
      </c>
      <c r="M208">
        <f>Table16[[#This Row],[Column1]]*Table16[[#This Row],[Column2]]</f>
        <v>1425178.0259344012</v>
      </c>
      <c r="N208">
        <f t="shared" si="1"/>
        <v>1440163.0016596166</v>
      </c>
    </row>
    <row r="209" spans="2:14" x14ac:dyDescent="0.25">
      <c r="B209" s="31">
        <v>45505</v>
      </c>
      <c r="C209" s="21"/>
      <c r="D209" s="21">
        <v>1574943.0653578609</v>
      </c>
      <c r="E209" s="21">
        <v>1466824.7181244064</v>
      </c>
      <c r="F209" s="21">
        <v>1395628.7322197019</v>
      </c>
      <c r="G209" s="17"/>
      <c r="H209" s="17">
        <f t="shared" si="3"/>
        <v>1693521.6709573362</v>
      </c>
      <c r="I209" s="17">
        <f t="shared" si="3"/>
        <v>1577395.1576517876</v>
      </c>
      <c r="J209" s="17">
        <f t="shared" si="3"/>
        <v>1500927.3819642437</v>
      </c>
      <c r="K209" s="21">
        <v>1435807.4996186115</v>
      </c>
      <c r="L209" s="12">
        <f t="shared" si="0"/>
        <v>1</v>
      </c>
      <c r="M209">
        <f>Table16[[#This Row],[Column1]]*Table16[[#This Row],[Column2]]</f>
        <v>1435807.4996186115</v>
      </c>
      <c r="N209">
        <f t="shared" si="1"/>
        <v>1434584.3417238749</v>
      </c>
    </row>
    <row r="210" spans="2:14" x14ac:dyDescent="0.25">
      <c r="B210" s="31">
        <v>45536</v>
      </c>
      <c r="C210" s="21"/>
      <c r="D210" s="21">
        <v>1692936.5623597256</v>
      </c>
      <c r="E210" s="21">
        <v>1571387.3531629755</v>
      </c>
      <c r="F210" s="21">
        <v>1491577.9961029596</v>
      </c>
      <c r="G210" s="17"/>
      <c r="H210" s="17">
        <f t="shared" si="3"/>
        <v>1719139.2284008602</v>
      </c>
      <c r="I210" s="17">
        <f t="shared" si="3"/>
        <v>1595385.2302459565</v>
      </c>
      <c r="J210" s="17">
        <f t="shared" si="3"/>
        <v>1514149.15631097</v>
      </c>
      <c r="K210" s="21">
        <v>1442767.4996186115</v>
      </c>
      <c r="L210" s="12">
        <f t="shared" si="0"/>
        <v>1</v>
      </c>
      <c r="M210">
        <f>Table16[[#This Row],[Column1]]*Table16[[#This Row],[Column2]]</f>
        <v>1442767.4996186115</v>
      </c>
      <c r="N210">
        <f t="shared" si="1"/>
        <v>1456131.0406814136</v>
      </c>
    </row>
    <row r="211" spans="2:14" x14ac:dyDescent="0.25">
      <c r="B211" s="31">
        <v>45566</v>
      </c>
      <c r="C211" s="21"/>
      <c r="D211" s="21">
        <v>1889538.0574849944</v>
      </c>
      <c r="E211" s="21">
        <v>1747943.6194504874</v>
      </c>
      <c r="F211" s="21">
        <v>1655240.7406102489</v>
      </c>
      <c r="G211" s="17"/>
      <c r="H211" s="17">
        <f t="shared" si="3"/>
        <v>1791221.9359371469</v>
      </c>
      <c r="I211" s="17">
        <f t="shared" si="3"/>
        <v>1656898.4708145868</v>
      </c>
      <c r="J211" s="17">
        <f t="shared" si="3"/>
        <v>1568967.2495357385</v>
      </c>
      <c r="K211" s="21">
        <v>1489818.1228070178</v>
      </c>
      <c r="L211" s="12">
        <f t="shared" si="0"/>
        <v>1</v>
      </c>
      <c r="M211">
        <f>Table16[[#This Row],[Column1]]*Table16[[#This Row],[Column2]]</f>
        <v>1489818.1228070178</v>
      </c>
      <c r="N211">
        <f t="shared" si="1"/>
        <v>1457277.6460717011</v>
      </c>
    </row>
    <row r="212" spans="2:14" x14ac:dyDescent="0.25">
      <c r="B212" s="31">
        <v>45597</v>
      </c>
      <c r="C212" s="21"/>
      <c r="D212" s="21">
        <v>1791191.1879667216</v>
      </c>
      <c r="E212" s="21">
        <v>1651364.4398302974</v>
      </c>
      <c r="F212" s="21">
        <v>1560083.0118940074</v>
      </c>
      <c r="G212" s="17"/>
      <c r="H212" s="17">
        <f t="shared" si="3"/>
        <v>1745388.310321274</v>
      </c>
      <c r="I212" s="17">
        <f t="shared" si="3"/>
        <v>1609490.8866776347</v>
      </c>
      <c r="J212" s="17">
        <f t="shared" si="3"/>
        <v>1520764.7281644193</v>
      </c>
      <c r="K212" s="21">
        <v>1439247.3157894739</v>
      </c>
      <c r="L212" s="12">
        <f t="shared" si="0"/>
        <v>1</v>
      </c>
      <c r="M212">
        <f>Table16[[#This Row],[Column1]]*Table16[[#This Row],[Column2]]</f>
        <v>1439247.3157894739</v>
      </c>
      <c r="N212">
        <f t="shared" si="1"/>
        <v>1450323.7602339182</v>
      </c>
    </row>
    <row r="213" spans="2:14" x14ac:dyDescent="0.25">
      <c r="B213" s="31">
        <v>45627</v>
      </c>
      <c r="C213" s="21"/>
      <c r="D213" s="21">
        <v>1555435.6855121062</v>
      </c>
      <c r="E213" s="21">
        <v>1429164.6007521194</v>
      </c>
      <c r="F213" s="21">
        <v>1346970.4319890009</v>
      </c>
      <c r="G213" s="17"/>
      <c r="H213" s="17">
        <f t="shared" si="3"/>
        <v>1741329.0968996065</v>
      </c>
      <c r="I213" s="17">
        <f t="shared" si="3"/>
        <v>1599884.1531321222</v>
      </c>
      <c r="J213" s="17">
        <f t="shared" si="3"/>
        <v>1507824.0911861432</v>
      </c>
      <c r="K213" s="21">
        <v>1421905.8421052631</v>
      </c>
      <c r="L213" s="12">
        <f t="shared" si="0"/>
        <v>1</v>
      </c>
      <c r="M213">
        <f>Table16[[#This Row],[Column1]]*Table16[[#This Row],[Column2]]</f>
        <v>1421905.8421052631</v>
      </c>
      <c r="N213">
        <f t="shared" si="1"/>
        <v>1407450.0635034556</v>
      </c>
    </row>
    <row r="214" spans="2:14" x14ac:dyDescent="0.25">
      <c r="B214" s="31">
        <v>45658</v>
      </c>
      <c r="C214" s="21"/>
      <c r="D214" s="21">
        <v>1877360.417219992</v>
      </c>
      <c r="E214" s="21">
        <v>1719123.4188139504</v>
      </c>
      <c r="F214" s="21">
        <v>1616418.8296754209</v>
      </c>
      <c r="G214" s="17"/>
      <c r="H214" s="17">
        <f t="shared" si="3"/>
        <v>1706635.8900151222</v>
      </c>
      <c r="I214" s="17">
        <f t="shared" si="3"/>
        <v>1562658.3015031635</v>
      </c>
      <c r="J214" s="17">
        <f t="shared" si="3"/>
        <v>1469221.8567544206</v>
      </c>
      <c r="K214" s="21">
        <v>1361197.03261563</v>
      </c>
      <c r="L214" s="12">
        <f t="shared" si="0"/>
        <v>1</v>
      </c>
      <c r="M214">
        <f>Table16[[#This Row],[Column1]]*Table16[[#This Row],[Column2]]</f>
        <v>1361197.03261563</v>
      </c>
      <c r="N214">
        <f t="shared" si="1"/>
        <v>1406611.7884370014</v>
      </c>
    </row>
    <row r="215" spans="2:14" x14ac:dyDescent="0.25">
      <c r="B215" s="31">
        <v>45689</v>
      </c>
      <c r="C215" s="21"/>
      <c r="D215" s="21">
        <v>1687111.5673132678</v>
      </c>
      <c r="E215" s="21">
        <v>1539686.8849434208</v>
      </c>
      <c r="F215" s="21">
        <v>1444276.3085988401</v>
      </c>
      <c r="G215" s="17"/>
      <c r="H215" s="17">
        <f t="shared" si="3"/>
        <v>1792955.968708548</v>
      </c>
      <c r="I215" s="17">
        <f t="shared" si="3"/>
        <v>1636353.6051369177</v>
      </c>
      <c r="J215" s="17">
        <f t="shared" si="3"/>
        <v>1535006.8115904685</v>
      </c>
      <c r="K215" s="21">
        <v>1436732.4905901116</v>
      </c>
      <c r="L215" s="12">
        <f t="shared" si="0"/>
        <v>1</v>
      </c>
      <c r="M215">
        <f>Table16[[#This Row],[Column1]]*Table16[[#This Row],[Column2]]</f>
        <v>1436732.4905901116</v>
      </c>
      <c r="N215">
        <f t="shared" si="1"/>
        <v>1394343.0423444973</v>
      </c>
    </row>
    <row r="216" spans="2:14" x14ac:dyDescent="0.25">
      <c r="B216" s="31">
        <v>45717</v>
      </c>
      <c r="C216" s="21"/>
      <c r="D216" s="21">
        <v>1814395.9215923846</v>
      </c>
      <c r="E216" s="21">
        <v>1650250.5116533816</v>
      </c>
      <c r="F216" s="21">
        <v>1544325.2964971452</v>
      </c>
      <c r="G216" s="17"/>
      <c r="H216" s="17">
        <f t="shared" si="3"/>
        <v>1745157.5572856453</v>
      </c>
      <c r="I216" s="17">
        <f t="shared" si="3"/>
        <v>1587233.8690843387</v>
      </c>
      <c r="J216" s="17">
        <f>AVERAGE(F215:F217)</f>
        <v>1485332.5423229865</v>
      </c>
      <c r="K216" s="21">
        <v>1385099.6038277501</v>
      </c>
      <c r="L216" s="12">
        <f t="shared" si="0"/>
        <v>1</v>
      </c>
      <c r="M216">
        <f>Table16[[#This Row],[Column1]]*Table16[[#This Row],[Column2]]</f>
        <v>1385099.6038277501</v>
      </c>
      <c r="N216">
        <f t="shared" si="1"/>
        <v>1402310.8994152041</v>
      </c>
    </row>
    <row r="217" spans="2:14" x14ac:dyDescent="0.25">
      <c r="B217" s="32"/>
      <c r="D217" s="33">
        <v>1733965.1829512839</v>
      </c>
      <c r="E217" s="33">
        <v>1571764.2106562133</v>
      </c>
      <c r="F217" s="33">
        <v>1467396.0218729745</v>
      </c>
      <c r="H217" s="21"/>
      <c r="I217" s="21"/>
      <c r="J217" s="21"/>
      <c r="K217" s="21">
        <v>1385100.6038277501</v>
      </c>
      <c r="L217" s="12">
        <f t="shared" si="0"/>
        <v>1</v>
      </c>
      <c r="M217">
        <f>K217*L217</f>
        <v>1385100.6038277501</v>
      </c>
    </row>
    <row r="218" spans="2:14" x14ac:dyDescent="0.25">
      <c r="B218" s="32"/>
      <c r="D218" s="21"/>
      <c r="E218" s="21"/>
      <c r="F218" s="21">
        <f>D216-M216</f>
        <v>429296.3177646345</v>
      </c>
      <c r="H218" s="21"/>
      <c r="I218" s="21"/>
      <c r="J218" s="21"/>
      <c r="L218" s="2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52DC1-1943-48B9-AF63-B08F4009FB3E}">
  <dimension ref="A1:L80"/>
  <sheetViews>
    <sheetView tabSelected="1" workbookViewId="0">
      <selection activeCell="B2" sqref="B2"/>
    </sheetView>
  </sheetViews>
  <sheetFormatPr defaultRowHeight="15" x14ac:dyDescent="0.25"/>
  <cols>
    <col min="1" max="1" width="18.42578125" customWidth="1"/>
    <col min="3" max="3" width="12.42578125" customWidth="1"/>
    <col min="4" max="4" width="40.5703125" bestFit="1" customWidth="1"/>
    <col min="5" max="5" width="30.85546875" bestFit="1" customWidth="1"/>
    <col min="6" max="6" width="28.5703125" bestFit="1" customWidth="1"/>
    <col min="7" max="7" width="31.85546875" bestFit="1" customWidth="1"/>
  </cols>
  <sheetData>
    <row r="1" spans="1:12" x14ac:dyDescent="0.25">
      <c r="A1" s="1" t="s">
        <v>0</v>
      </c>
      <c r="B1" t="s">
        <v>275</v>
      </c>
    </row>
    <row r="2" spans="1:12" x14ac:dyDescent="0.25">
      <c r="A2" s="1" t="s">
        <v>2</v>
      </c>
      <c r="B2" t="s">
        <v>274</v>
      </c>
    </row>
    <row r="3" spans="1:12" x14ac:dyDescent="0.25">
      <c r="A3" s="1"/>
    </row>
    <row r="4" spans="1:12" ht="15" customHeight="1" x14ac:dyDescent="0.25">
      <c r="A4" s="5" t="s">
        <v>1</v>
      </c>
      <c r="B4" t="s">
        <v>160</v>
      </c>
      <c r="C4" t="s">
        <v>263</v>
      </c>
      <c r="D4" t="s">
        <v>270</v>
      </c>
      <c r="E4" s="34" t="s">
        <v>271</v>
      </c>
      <c r="F4" s="34" t="s">
        <v>272</v>
      </c>
      <c r="G4" s="34" t="s">
        <v>273</v>
      </c>
      <c r="J4" s="3"/>
      <c r="K4" s="3"/>
      <c r="L4" s="3"/>
    </row>
    <row r="5" spans="1:12" ht="15" customHeight="1" x14ac:dyDescent="0.25">
      <c r="A5" s="3"/>
      <c r="B5" s="35">
        <v>43466</v>
      </c>
      <c r="C5" s="36">
        <v>4268656</v>
      </c>
      <c r="J5" s="3"/>
      <c r="K5" s="3"/>
      <c r="L5" s="3"/>
    </row>
    <row r="6" spans="1:12" ht="15" customHeight="1" x14ac:dyDescent="0.25">
      <c r="A6" s="3"/>
      <c r="B6" s="35">
        <v>43497</v>
      </c>
      <c r="C6" s="36">
        <v>4306057</v>
      </c>
      <c r="J6" s="3"/>
      <c r="K6" s="3"/>
      <c r="L6" s="3"/>
    </row>
    <row r="7" spans="1:12" ht="15" customHeight="1" x14ac:dyDescent="0.25">
      <c r="A7" s="3"/>
      <c r="B7" s="37">
        <v>43525</v>
      </c>
      <c r="C7" s="36">
        <v>4345467</v>
      </c>
      <c r="J7" s="3"/>
      <c r="K7" s="3"/>
      <c r="L7" s="3"/>
    </row>
    <row r="8" spans="1:12" ht="15" customHeight="1" x14ac:dyDescent="0.25">
      <c r="A8" s="3"/>
      <c r="B8" s="38">
        <v>43556</v>
      </c>
      <c r="C8" s="36">
        <v>4409624</v>
      </c>
      <c r="J8" s="3"/>
      <c r="K8" s="3"/>
      <c r="L8" s="3"/>
    </row>
    <row r="9" spans="1:12" ht="15" customHeight="1" x14ac:dyDescent="0.25">
      <c r="A9" s="3"/>
      <c r="B9" s="35">
        <v>43586</v>
      </c>
      <c r="C9" s="36">
        <v>4497746</v>
      </c>
      <c r="J9" s="3"/>
      <c r="K9" s="3"/>
      <c r="L9" s="3"/>
    </row>
    <row r="10" spans="1:12" ht="15" customHeight="1" x14ac:dyDescent="0.25">
      <c r="A10" s="3"/>
      <c r="B10" s="35">
        <v>43617</v>
      </c>
      <c r="C10" s="36">
        <v>4507299</v>
      </c>
      <c r="J10" s="3"/>
      <c r="K10" s="3"/>
      <c r="L10" s="3"/>
    </row>
    <row r="11" spans="1:12" ht="15" customHeight="1" x14ac:dyDescent="0.25">
      <c r="A11" s="3"/>
      <c r="B11" s="35">
        <v>43647</v>
      </c>
      <c r="C11" s="36">
        <v>4522895</v>
      </c>
      <c r="J11" s="3"/>
      <c r="K11" s="3"/>
      <c r="L11" s="3"/>
    </row>
    <row r="12" spans="1:12" ht="15" customHeight="1" x14ac:dyDescent="0.25">
      <c r="A12" s="3"/>
      <c r="B12" s="35">
        <v>43678</v>
      </c>
      <c r="C12" s="36">
        <v>4558291</v>
      </c>
      <c r="J12" s="3"/>
      <c r="K12" s="3"/>
      <c r="L12" s="3"/>
    </row>
    <row r="13" spans="1:12" ht="15" customHeight="1" x14ac:dyDescent="0.25">
      <c r="A13" s="3"/>
      <c r="B13" s="35">
        <v>43709</v>
      </c>
      <c r="C13" s="36">
        <v>4567210</v>
      </c>
      <c r="J13" s="3"/>
      <c r="K13" s="3"/>
      <c r="L13" s="3"/>
    </row>
    <row r="14" spans="1:12" ht="15" customHeight="1" x14ac:dyDescent="0.25">
      <c r="A14" s="3"/>
      <c r="B14" s="39">
        <v>43739</v>
      </c>
      <c r="C14" s="36">
        <v>4595183</v>
      </c>
      <c r="J14" s="3"/>
      <c r="K14" s="3"/>
      <c r="L14" s="3"/>
    </row>
    <row r="15" spans="1:12" ht="15" customHeight="1" x14ac:dyDescent="0.25">
      <c r="A15" s="3"/>
      <c r="B15" s="39">
        <v>43770</v>
      </c>
      <c r="C15" s="36">
        <v>4563805</v>
      </c>
      <c r="J15" s="3"/>
      <c r="K15" s="3"/>
      <c r="L15" s="3"/>
    </row>
    <row r="16" spans="1:12" ht="15" customHeight="1" x14ac:dyDescent="0.25">
      <c r="A16" s="3"/>
      <c r="B16" s="39">
        <v>43800</v>
      </c>
      <c r="C16" s="36">
        <v>4565238</v>
      </c>
      <c r="J16" s="3"/>
      <c r="K16" s="3"/>
      <c r="L16" s="3"/>
    </row>
    <row r="17" spans="1:12" ht="15" customHeight="1" x14ac:dyDescent="0.25">
      <c r="A17" s="3"/>
      <c r="B17" s="39">
        <v>43831</v>
      </c>
      <c r="C17" s="36">
        <v>4566021</v>
      </c>
      <c r="J17" s="3"/>
      <c r="K17" s="3"/>
      <c r="L17" s="3"/>
    </row>
    <row r="18" spans="1:12" ht="15" customHeight="1" x14ac:dyDescent="0.25">
      <c r="A18" s="3"/>
      <c r="B18" s="39">
        <v>43862</v>
      </c>
      <c r="C18" s="36">
        <v>4573675</v>
      </c>
      <c r="J18" s="3"/>
      <c r="K18" s="3"/>
      <c r="L18" s="3"/>
    </row>
    <row r="19" spans="1:12" ht="15" customHeight="1" x14ac:dyDescent="0.25">
      <c r="A19" s="3"/>
      <c r="B19" s="40">
        <v>43891</v>
      </c>
      <c r="C19" s="36">
        <v>4386297</v>
      </c>
      <c r="J19" s="3"/>
      <c r="K19" s="3"/>
      <c r="L19" s="3"/>
    </row>
    <row r="20" spans="1:12" ht="15" customHeight="1" x14ac:dyDescent="0.25">
      <c r="A20" s="3"/>
      <c r="B20" s="41">
        <v>43922</v>
      </c>
      <c r="C20" s="36">
        <v>4051288</v>
      </c>
      <c r="J20" s="3"/>
      <c r="K20" s="3"/>
      <c r="L20" s="3"/>
    </row>
    <row r="21" spans="1:12" ht="15" customHeight="1" x14ac:dyDescent="0.25">
      <c r="A21" s="3"/>
      <c r="B21" s="39">
        <v>43952</v>
      </c>
      <c r="C21" s="36">
        <v>3950230</v>
      </c>
      <c r="J21" s="3"/>
      <c r="K21" s="3"/>
      <c r="L21" s="3"/>
    </row>
    <row r="22" spans="1:12" ht="15" customHeight="1" x14ac:dyDescent="0.25">
      <c r="A22" s="3"/>
      <c r="B22" s="39">
        <v>43983</v>
      </c>
      <c r="C22" s="36">
        <v>3964304</v>
      </c>
      <c r="J22" s="3"/>
      <c r="K22" s="3"/>
      <c r="L22" s="3"/>
    </row>
    <row r="23" spans="1:12" ht="15" customHeight="1" x14ac:dyDescent="0.25">
      <c r="A23" s="3"/>
      <c r="B23" s="39">
        <v>44013</v>
      </c>
      <c r="C23" s="36">
        <v>4121693</v>
      </c>
      <c r="J23" s="3"/>
      <c r="K23" s="3"/>
      <c r="L23" s="3"/>
    </row>
    <row r="24" spans="1:12" x14ac:dyDescent="0.25">
      <c r="B24" s="39">
        <v>44044</v>
      </c>
      <c r="C24" s="36">
        <v>4286068</v>
      </c>
    </row>
    <row r="25" spans="1:12" x14ac:dyDescent="0.25">
      <c r="B25" s="39">
        <v>44075</v>
      </c>
      <c r="C25" s="36">
        <v>4420837</v>
      </c>
    </row>
    <row r="26" spans="1:12" x14ac:dyDescent="0.25">
      <c r="B26" s="39">
        <v>44105</v>
      </c>
      <c r="C26" s="36">
        <v>4514810</v>
      </c>
    </row>
    <row r="27" spans="1:12" x14ac:dyDescent="0.25">
      <c r="B27" s="39">
        <v>44136</v>
      </c>
      <c r="C27" s="36">
        <v>4526665</v>
      </c>
    </row>
    <row r="28" spans="1:12" x14ac:dyDescent="0.25">
      <c r="B28" s="39">
        <v>44166</v>
      </c>
      <c r="C28" s="36">
        <v>4587286</v>
      </c>
    </row>
    <row r="29" spans="1:12" x14ac:dyDescent="0.25">
      <c r="B29" s="39">
        <v>44197</v>
      </c>
      <c r="C29" s="36">
        <v>4658628</v>
      </c>
    </row>
    <row r="30" spans="1:12" x14ac:dyDescent="0.25">
      <c r="B30" s="39">
        <v>44228</v>
      </c>
      <c r="C30" s="36">
        <v>4764301</v>
      </c>
    </row>
    <row r="31" spans="1:12" x14ac:dyDescent="0.25">
      <c r="B31" s="40">
        <v>44256</v>
      </c>
      <c r="C31" s="36">
        <v>4950297</v>
      </c>
    </row>
    <row r="32" spans="1:12" x14ac:dyDescent="0.25">
      <c r="B32" s="41">
        <v>44287</v>
      </c>
      <c r="C32" s="36">
        <v>5123717</v>
      </c>
    </row>
    <row r="33" spans="2:7" x14ac:dyDescent="0.25">
      <c r="B33" s="39">
        <v>44317</v>
      </c>
      <c r="C33" s="36">
        <v>5305425</v>
      </c>
    </row>
    <row r="34" spans="2:7" x14ac:dyDescent="0.25">
      <c r="B34" s="39">
        <v>44348</v>
      </c>
      <c r="C34" s="36">
        <v>5453486</v>
      </c>
    </row>
    <row r="35" spans="2:7" x14ac:dyDescent="0.25">
      <c r="B35" s="39">
        <v>44378</v>
      </c>
      <c r="C35" s="36">
        <v>5607574</v>
      </c>
    </row>
    <row r="36" spans="2:7" x14ac:dyDescent="0.25">
      <c r="B36" s="39">
        <v>44409</v>
      </c>
      <c r="C36" s="36">
        <v>5740749</v>
      </c>
    </row>
    <row r="37" spans="2:7" x14ac:dyDescent="0.25">
      <c r="B37" s="39">
        <v>44440</v>
      </c>
      <c r="C37" s="36">
        <v>5860046</v>
      </c>
    </row>
    <row r="38" spans="2:7" x14ac:dyDescent="0.25">
      <c r="B38" s="39">
        <v>44470</v>
      </c>
      <c r="C38" s="36">
        <v>5975216</v>
      </c>
    </row>
    <row r="39" spans="2:7" x14ac:dyDescent="0.25">
      <c r="B39" s="39">
        <v>44501</v>
      </c>
      <c r="C39" s="36">
        <v>5995156</v>
      </c>
    </row>
    <row r="40" spans="2:7" x14ac:dyDescent="0.25">
      <c r="B40" s="39">
        <v>44531</v>
      </c>
      <c r="C40" s="36">
        <v>6067326</v>
      </c>
      <c r="D40" s="42"/>
      <c r="E40" s="43"/>
      <c r="F40" s="42"/>
      <c r="G40" s="42"/>
    </row>
    <row r="41" spans="2:7" x14ac:dyDescent="0.25">
      <c r="B41" s="39">
        <v>44562</v>
      </c>
      <c r="C41" s="36">
        <v>6104056</v>
      </c>
      <c r="E41" s="43"/>
    </row>
    <row r="42" spans="2:7" x14ac:dyDescent="0.25">
      <c r="B42" s="39">
        <v>44593</v>
      </c>
      <c r="C42" s="36">
        <v>6183203</v>
      </c>
      <c r="E42" s="43"/>
    </row>
    <row r="43" spans="2:7" x14ac:dyDescent="0.25">
      <c r="B43" s="39">
        <v>44621</v>
      </c>
      <c r="C43" s="36">
        <v>6358050</v>
      </c>
      <c r="E43" s="44"/>
    </row>
    <row r="44" spans="2:7" x14ac:dyDescent="0.25">
      <c r="B44" s="39">
        <v>44652</v>
      </c>
      <c r="C44" s="36">
        <v>6525506</v>
      </c>
      <c r="E44" s="45"/>
    </row>
    <row r="45" spans="2:7" x14ac:dyDescent="0.25">
      <c r="B45" s="39">
        <v>44682</v>
      </c>
      <c r="C45" s="36">
        <v>6664540</v>
      </c>
      <c r="E45" s="43"/>
    </row>
    <row r="46" spans="2:7" x14ac:dyDescent="0.25">
      <c r="B46" s="39">
        <v>44713</v>
      </c>
      <c r="C46" s="36">
        <v>6784606</v>
      </c>
      <c r="E46" s="43"/>
    </row>
    <row r="47" spans="2:7" x14ac:dyDescent="0.25">
      <c r="B47" s="39">
        <v>44743</v>
      </c>
      <c r="C47" s="36">
        <v>6935640</v>
      </c>
      <c r="E47" s="43"/>
    </row>
    <row r="48" spans="2:7" x14ac:dyDescent="0.25">
      <c r="B48" s="39">
        <v>44774</v>
      </c>
      <c r="C48" s="36">
        <v>7070199</v>
      </c>
      <c r="E48" s="43"/>
    </row>
    <row r="49" spans="2:7" x14ac:dyDescent="0.25">
      <c r="B49" s="39">
        <v>44805</v>
      </c>
      <c r="C49" s="36">
        <v>7138772</v>
      </c>
      <c r="E49" s="46"/>
    </row>
    <row r="50" spans="2:7" x14ac:dyDescent="0.25">
      <c r="B50" s="39">
        <v>44835</v>
      </c>
      <c r="C50" s="36">
        <v>7212371</v>
      </c>
    </row>
    <row r="51" spans="2:7" x14ac:dyDescent="0.25">
      <c r="B51" s="39">
        <v>44866</v>
      </c>
      <c r="C51" s="36">
        <v>7185359</v>
      </c>
      <c r="D51" s="36">
        <v>7185359</v>
      </c>
      <c r="E51" s="36">
        <v>7185359</v>
      </c>
      <c r="F51" s="36">
        <v>7185359</v>
      </c>
      <c r="G51" s="36">
        <v>7185359</v>
      </c>
    </row>
    <row r="52" spans="2:7" x14ac:dyDescent="0.25">
      <c r="B52" s="39">
        <v>44896</v>
      </c>
      <c r="D52">
        <v>7202329.142584323</v>
      </c>
      <c r="E52">
        <v>7200113.6427824888</v>
      </c>
      <c r="F52">
        <v>7196072.9501338452</v>
      </c>
      <c r="G52">
        <v>7205257.8851256687</v>
      </c>
    </row>
    <row r="53" spans="2:7" x14ac:dyDescent="0.25">
      <c r="B53" s="39">
        <v>44927</v>
      </c>
      <c r="D53">
        <v>7267819.1169339791</v>
      </c>
      <c r="E53">
        <v>7260331.1734367777</v>
      </c>
      <c r="F53">
        <v>7246680.7792995973</v>
      </c>
      <c r="G53">
        <v>7277697.5524625387</v>
      </c>
    </row>
    <row r="54" spans="2:7" x14ac:dyDescent="0.25">
      <c r="B54" s="39">
        <v>44958</v>
      </c>
      <c r="D54">
        <v>7358411.7963317391</v>
      </c>
      <c r="E54">
        <v>7344186.024485047</v>
      </c>
      <c r="F54">
        <v>7317407.1186489258</v>
      </c>
      <c r="G54">
        <v>7377437.1933309948</v>
      </c>
    </row>
    <row r="55" spans="2:7" x14ac:dyDescent="0.25">
      <c r="B55" s="39">
        <v>44986</v>
      </c>
      <c r="D55">
        <v>7452951.5661135223</v>
      </c>
      <c r="E55">
        <v>7429092.2481182497</v>
      </c>
      <c r="F55">
        <v>7383940.6426388714</v>
      </c>
      <c r="G55">
        <v>7484885.4871003013</v>
      </c>
    </row>
    <row r="56" spans="2:7" x14ac:dyDescent="0.25">
      <c r="B56" s="39">
        <v>45017</v>
      </c>
      <c r="D56">
        <v>7531500.9096955182</v>
      </c>
      <c r="E56">
        <v>7496360.6622325024</v>
      </c>
      <c r="F56">
        <v>7429708.7833798099</v>
      </c>
      <c r="G56">
        <v>7578505.6070671445</v>
      </c>
    </row>
    <row r="57" spans="2:7" x14ac:dyDescent="0.25">
      <c r="B57" s="39">
        <v>45047</v>
      </c>
      <c r="D57">
        <v>7629080.8632532656</v>
      </c>
      <c r="E57">
        <v>7579704.5395007022</v>
      </c>
      <c r="F57">
        <v>7485906.1202723645</v>
      </c>
      <c r="G57">
        <v>7695058.5316112954</v>
      </c>
    </row>
    <row r="58" spans="2:7" x14ac:dyDescent="0.25">
      <c r="B58" s="39">
        <v>45078</v>
      </c>
      <c r="D58">
        <v>7653538.7131913034</v>
      </c>
      <c r="E58">
        <v>7587673.4197967276</v>
      </c>
      <c r="F58">
        <v>7464807.0182043212</v>
      </c>
      <c r="G58">
        <v>7740630.2519673575</v>
      </c>
    </row>
    <row r="59" spans="2:7" x14ac:dyDescent="0.25">
      <c r="B59" s="39">
        <v>45108</v>
      </c>
      <c r="D59">
        <v>7690944.3564781649</v>
      </c>
      <c r="E59">
        <v>7603747.4889857434</v>
      </c>
      <c r="F59">
        <v>7444041.239930883</v>
      </c>
      <c r="G59">
        <v>7805020.4799241386</v>
      </c>
    </row>
    <row r="60" spans="2:7" x14ac:dyDescent="0.25">
      <c r="B60" s="39">
        <v>45139</v>
      </c>
      <c r="D60">
        <v>7715484.8863385208</v>
      </c>
      <c r="E60">
        <v>7608433.9741174793</v>
      </c>
      <c r="F60">
        <v>7413446.5623850934</v>
      </c>
      <c r="G60">
        <v>7854936.833378206</v>
      </c>
    </row>
    <row r="61" spans="2:7" x14ac:dyDescent="0.25">
      <c r="B61" s="39">
        <v>45170</v>
      </c>
      <c r="D61">
        <v>7706481.5498794205</v>
      </c>
      <c r="E61">
        <v>7575133.9054192454</v>
      </c>
      <c r="F61">
        <v>7339699.8919398878</v>
      </c>
      <c r="G61">
        <v>7875988.3743458297</v>
      </c>
    </row>
    <row r="62" spans="2:7" x14ac:dyDescent="0.25">
      <c r="B62" s="39">
        <v>45200</v>
      </c>
      <c r="D62">
        <v>7717646.2954548299</v>
      </c>
      <c r="E62">
        <v>7556417.8737093061</v>
      </c>
      <c r="F62">
        <v>7271554.3547960576</v>
      </c>
      <c r="G62">
        <v>7923912.4184974516</v>
      </c>
    </row>
    <row r="63" spans="2:7" x14ac:dyDescent="0.25">
      <c r="B63" s="39">
        <v>45231</v>
      </c>
      <c r="D63">
        <v>7662044.2703674491</v>
      </c>
      <c r="E63">
        <v>7469841.4799121199</v>
      </c>
      <c r="F63">
        <v>7137050.902950488</v>
      </c>
      <c r="G63">
        <v>7905197.9108637013</v>
      </c>
    </row>
    <row r="64" spans="2:7" x14ac:dyDescent="0.25">
      <c r="B64" s="39">
        <v>45261</v>
      </c>
      <c r="D64">
        <v>7619513.8874284029</v>
      </c>
      <c r="E64">
        <v>7400037.5611124551</v>
      </c>
      <c r="F64">
        <v>7023031.6530640079</v>
      </c>
      <c r="G64">
        <v>7895711.4259669259</v>
      </c>
    </row>
    <row r="65" spans="2:7" x14ac:dyDescent="0.25">
      <c r="B65" s="39">
        <v>45292</v>
      </c>
      <c r="D65">
        <v>7618177.2373195514</v>
      </c>
      <c r="E65">
        <v>7362412.6008641627</v>
      </c>
      <c r="F65">
        <v>6926434.2705830038</v>
      </c>
      <c r="G65">
        <v>7938282.4879497923</v>
      </c>
    </row>
    <row r="66" spans="2:7" x14ac:dyDescent="0.25">
      <c r="B66" s="39">
        <v>45323</v>
      </c>
      <c r="D66">
        <v>7651427.1908254148</v>
      </c>
      <c r="E66">
        <v>7363280.3486316949</v>
      </c>
      <c r="F66">
        <v>6870538.1372181391</v>
      </c>
      <c r="G66">
        <v>8011955.1493591666</v>
      </c>
    </row>
    <row r="67" spans="2:7" x14ac:dyDescent="0.25">
      <c r="B67" s="39">
        <v>45352</v>
      </c>
      <c r="D67">
        <v>7686484.618124567</v>
      </c>
      <c r="E67">
        <v>7360720.7686990593</v>
      </c>
      <c r="F67">
        <v>6803616.1194714634</v>
      </c>
      <c r="G67">
        <v>8093322.1656198557</v>
      </c>
    </row>
    <row r="68" spans="2:7" x14ac:dyDescent="0.25">
      <c r="B68" s="39">
        <v>45383</v>
      </c>
      <c r="D68">
        <v>7709806.0442526434</v>
      </c>
      <c r="E68">
        <v>7346922.9780825526</v>
      </c>
      <c r="F68">
        <v>6726352.1486869473</v>
      </c>
      <c r="G68">
        <v>8162179.5305093909</v>
      </c>
    </row>
    <row r="69" spans="2:7" x14ac:dyDescent="0.25">
      <c r="B69" s="39">
        <v>45413</v>
      </c>
      <c r="D69">
        <v>7750970.1152695287</v>
      </c>
      <c r="E69">
        <v>7346234.8113582376</v>
      </c>
      <c r="F69">
        <v>6654059.5009738868</v>
      </c>
      <c r="G69">
        <v>8254561.0882898727</v>
      </c>
    </row>
    <row r="70" spans="2:7" x14ac:dyDescent="0.25">
      <c r="B70" s="39">
        <v>45444</v>
      </c>
      <c r="D70">
        <v>7720158.4227901194</v>
      </c>
      <c r="E70">
        <v>7271661.8319583116</v>
      </c>
      <c r="F70">
        <v>6510959.8099753931</v>
      </c>
      <c r="G70">
        <v>8275054.1298757074</v>
      </c>
    </row>
    <row r="71" spans="2:7" x14ac:dyDescent="0.25">
      <c r="B71" s="39">
        <v>45474</v>
      </c>
      <c r="D71">
        <v>7697057.732482167</v>
      </c>
      <c r="E71">
        <v>7195287.3773846431</v>
      </c>
      <c r="F71">
        <v>6352865.2146941181</v>
      </c>
      <c r="G71">
        <v>8313704.5524530988</v>
      </c>
    </row>
    <row r="72" spans="2:7" x14ac:dyDescent="0.25">
      <c r="B72" s="39">
        <v>45505</v>
      </c>
      <c r="D72">
        <v>7671524.0912593612</v>
      </c>
      <c r="E72">
        <v>7124696.8502519764</v>
      </c>
      <c r="F72">
        <v>6211066.6765341396</v>
      </c>
      <c r="G72">
        <v>8340867.4925358696</v>
      </c>
    </row>
    <row r="73" spans="2:7" x14ac:dyDescent="0.25">
      <c r="B73" s="39">
        <v>45536</v>
      </c>
      <c r="D73">
        <v>7608756.8553965911</v>
      </c>
      <c r="E73">
        <v>7009117.1127458904</v>
      </c>
      <c r="F73">
        <v>6017798.8557667425</v>
      </c>
      <c r="G73">
        <v>8337829.3116948195</v>
      </c>
    </row>
    <row r="74" spans="2:7" x14ac:dyDescent="0.25">
      <c r="B74" s="39">
        <v>45566</v>
      </c>
      <c r="D74">
        <v>7561418.2518596947</v>
      </c>
      <c r="E74">
        <v>6898906.5927682519</v>
      </c>
      <c r="F74">
        <v>5815442.5517701078</v>
      </c>
      <c r="G74">
        <v>8361321.4133092156</v>
      </c>
    </row>
    <row r="75" spans="2:7" x14ac:dyDescent="0.25">
      <c r="B75" s="39">
        <v>45597</v>
      </c>
      <c r="D75">
        <v>7450761.6706216643</v>
      </c>
      <c r="E75">
        <v>6726411.7191824922</v>
      </c>
      <c r="F75">
        <v>5558905.1209232919</v>
      </c>
      <c r="G75">
        <v>8317949.1651639901</v>
      </c>
    </row>
    <row r="76" spans="2:7" x14ac:dyDescent="0.25">
      <c r="B76" s="39">
        <v>45627</v>
      </c>
      <c r="D76">
        <v>7363991.6074512172</v>
      </c>
      <c r="E76">
        <v>6588766.4475549124</v>
      </c>
      <c r="F76">
        <v>5348732.6291820752</v>
      </c>
      <c r="G76">
        <v>8287357.6459203903</v>
      </c>
    </row>
    <row r="77" spans="2:7" x14ac:dyDescent="0.25">
      <c r="B77" s="39">
        <v>45658</v>
      </c>
      <c r="D77">
        <v>7309542.0918619093</v>
      </c>
      <c r="E77">
        <v>6466588.0610805582</v>
      </c>
      <c r="F77">
        <v>5129067.4539363626</v>
      </c>
      <c r="G77">
        <v>8307911.7383155366</v>
      </c>
    </row>
    <row r="78" spans="2:7" x14ac:dyDescent="0.25">
      <c r="B78" s="39">
        <v>45689</v>
      </c>
      <c r="D78">
        <v>7299484.765187541</v>
      </c>
      <c r="E78">
        <v>6399214.3402046487</v>
      </c>
      <c r="F78">
        <v>4972090.8952117851</v>
      </c>
      <c r="G78">
        <v>8363313.8985921387</v>
      </c>
    </row>
    <row r="79" spans="2:7" x14ac:dyDescent="0.25">
      <c r="B79" s="39">
        <v>45717</v>
      </c>
      <c r="D79">
        <v>7288246.5188656095</v>
      </c>
      <c r="E79">
        <v>6322300.2123965602</v>
      </c>
      <c r="F79">
        <v>4795067.6393467821</v>
      </c>
      <c r="G79">
        <v>8426085.9934243057</v>
      </c>
    </row>
    <row r="80" spans="2:7" x14ac:dyDescent="0.25">
      <c r="B80" s="47">
        <v>45748</v>
      </c>
      <c r="C80" s="48"/>
      <c r="D80" s="48"/>
      <c r="E80" s="48"/>
      <c r="F80" s="48"/>
      <c r="G80" s="4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Instructions</vt:lpstr>
      <vt:lpstr>Publication Title</vt:lpstr>
      <vt:lpstr>Example</vt:lpstr>
      <vt:lpstr>Fig.1</vt:lpstr>
      <vt:lpstr>Fig.2</vt:lpstr>
      <vt:lpstr>Fig.3</vt:lpstr>
      <vt:lpstr>Fig.4</vt:lpstr>
      <vt:lpstr>Fig.5</vt:lpstr>
      <vt:lpstr>Fig.6</vt:lpstr>
      <vt:lpstr>Fig.2!_Ref114740849</vt:lpstr>
      <vt:lpstr>Fig.6!_Ref125369097</vt:lpstr>
      <vt:lpstr>Fig.3!_Ref125377322</vt:lpstr>
      <vt:lpstr>Fig.1!_Ref125377971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2023-08-10T13:45:13Z</dcterms:modified>
</cp:coreProperties>
</file>